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9720" windowHeight="6135" tabRatio="781" activeTab="0"/>
  </bookViews>
  <sheets>
    <sheet name="Schema C.E." sheetId="1" r:id="rId1"/>
    <sheet name="CE ministeriale" sheetId="2" r:id="rId2"/>
    <sheet name="Alimentazione CE Costi" sheetId="3" r:id="rId3"/>
    <sheet name="Alimentazione CE Ricavi" sheetId="4" r:id="rId4"/>
    <sheet name="Rendiconto finanziario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">#REF!</definedName>
    <definedName name="a">'[6]Alim C.E.'!$D$29:$D$34</definedName>
    <definedName name="A__Totale_interventi_edili_impiantistici" localSheetId="1">#REF!</definedName>
    <definedName name="A__Totale_interventi_edili_impiantistici">#REF!</definedName>
    <definedName name="and.liquidità" localSheetId="3">'[8]Alim S.P.'!#REF!</definedName>
    <definedName name="and.liquidità">'[8]Alim S.P.'!#REF!</definedName>
    <definedName name="_xlnm.Print_Area" localSheetId="2">'Alimentazione CE Costi'!$A$1:$J$849</definedName>
    <definedName name="_xlnm.Print_Area" localSheetId="3">'Alimentazione CE Ricavi'!$A$1:$J$252</definedName>
    <definedName name="_xlnm.Print_Area" localSheetId="1">'CE ministeriale'!$A$1:$AE$527</definedName>
    <definedName name="b">'[6]Alim C.E.'!$D$29:$D$34</definedName>
    <definedName name="B__Totale_acquisto_di_beni_mobili_e_tecnologie" localSheetId="1">#REF!</definedName>
    <definedName name="B__Totale_acquisto_di_beni_mobili_e_tecnologie">#REF!</definedName>
    <definedName name="basedati">#REF!</definedName>
    <definedName name="batab" localSheetId="1">#REF!</definedName>
    <definedName name="batab">#REF!</definedName>
    <definedName name="batab1" localSheetId="1">#REF!</definedName>
    <definedName name="batab1">'[9]Alimentazione CE01'!$E$30:$E$35</definedName>
    <definedName name="batab2">'[10]Alimentazione CE01'!$E$30:$E$35</definedName>
    <definedName name="batac">#REF!</definedName>
    <definedName name="bo" localSheetId="3">'[11]Alim S.P.'!#REF!</definedName>
    <definedName name="bo" localSheetId="1">'[12]Alim S.P.'!#REF!</definedName>
    <definedName name="bo">'[11]Alim S.P.'!#REF!</definedName>
    <definedName name="bo1" localSheetId="3">'[11]Alim S.P.'!#REF!</definedName>
    <definedName name="bo1" localSheetId="1">'[12]Alim S.P.'!#REF!</definedName>
    <definedName name="bo1">'[11]Alim S.P.'!#REF!</definedName>
    <definedName name="bo2" localSheetId="3">'[11]Alim S.P.'!#REF!</definedName>
    <definedName name="bo2">'[12]Alim S.P.'!#REF!</definedName>
    <definedName name="bo3" localSheetId="3">'[11]Alim S.P.'!#REF!</definedName>
    <definedName name="bo3">'[12]Alim S.P.'!#REF!</definedName>
    <definedName name="boic" localSheetId="3">'[11]Alim S.P.'!#REF!</definedName>
    <definedName name="boic" localSheetId="1">'[12]Alim S.P.'!#REF!</definedName>
    <definedName name="boic">'[11]Alim S.P.'!#REF!</definedName>
    <definedName name="ce_tot_regionale" localSheetId="1">#REF!</definedName>
    <definedName name="ce_tot_regionale">#REF!</definedName>
    <definedName name="ciao" localSheetId="1">'[29]Alimentazione'!$E$29:$E$34</definedName>
    <definedName name="ciao">'[2]Alimentazione'!$E$29:$E$34</definedName>
    <definedName name="Consolidatorettificato">'[1]BILANCIO DEL SSR'!$A$1:$F$77,'[1]BILANCIO DEL SSR'!$G$77,'[1]BILANCIO DEL SSR'!$G$1:$G$77</definedName>
    <definedName name="cont" localSheetId="3">#REF!</definedName>
    <definedName name="cont" localSheetId="1">#REF!</definedName>
    <definedName name="cont">#REF!</definedName>
    <definedName name="cont1" localSheetId="1">'[30]Alimentazione'!$E$29:$E$34</definedName>
    <definedName name="cont1">'[14]Alimentazione'!$E$29:$E$34</definedName>
    <definedName name="contrb.2" localSheetId="3">#REF!</definedName>
    <definedName name="contrb.2" localSheetId="1">#REF!</definedName>
    <definedName name="contrb.2">#REF!</definedName>
    <definedName name="d" localSheetId="1">#REF!</definedName>
    <definedName name="d">#REF!</definedName>
    <definedName name="DATABASE1" localSheetId="3">'[34]Alim S.P.'!#REF!</definedName>
    <definedName name="DATABASE1" localSheetId="1">'[34]Alim S.P.'!#REF!</definedName>
    <definedName name="DATABASE1">#REF!</definedName>
    <definedName name="database2" localSheetId="3">'[11]Alim S.P.'!#REF!</definedName>
    <definedName name="database2">'[11]Alim S.P.'!#REF!</definedName>
    <definedName name="db1" localSheetId="3">'[16]Alim S.P.'!#REF!</definedName>
    <definedName name="db1" localSheetId="1">'[35]Alim S.P.'!#REF!</definedName>
    <definedName name="db1">'[16]Alim S.P.'!#REF!</definedName>
    <definedName name="db2" localSheetId="3">#REF!</definedName>
    <definedName name="db2">#REF!</definedName>
    <definedName name="delta_ril_a0" localSheetId="1">#REF!</definedName>
    <definedName name="delta_ril_a0">#REF!</definedName>
    <definedName name="delta_ril_b0" localSheetId="1">#REF!</definedName>
    <definedName name="delta_ril_b0">#REF!</definedName>
    <definedName name="delta_ril_c0" localSheetId="1">#REF!</definedName>
    <definedName name="delta_ril_c0">#REF!</definedName>
    <definedName name="delta_ril_d0" localSheetId="1">#REF!</definedName>
    <definedName name="delta_ril_d0">#REF!</definedName>
    <definedName name="delta_ril_e0" localSheetId="1">#REF!</definedName>
    <definedName name="delta_ril_e0">#REF!</definedName>
    <definedName name="e" localSheetId="1">#REF!</definedName>
    <definedName name="e">#REF!</definedName>
    <definedName name="FF" localSheetId="1">'[36]Alim C.E.'!$D$29:$D$34</definedName>
    <definedName name="FF">'[17]Alim C.E.'!$D$29:$D$34</definedName>
    <definedName name="hgf">#REF!</definedName>
    <definedName name="LIQUIDITA" localSheetId="3">#REF!</definedName>
    <definedName name="LIQUIDITA" localSheetId="1">#REF!</definedName>
    <definedName name="LIQUIDITA">#REF!</definedName>
    <definedName name="LK">#REF!</definedName>
    <definedName name="MAO">'[20]Alimentazione'!$E$29:$E$34</definedName>
    <definedName name="MJ" localSheetId="3">'[11]Alim S.P.'!#REF!</definedName>
    <definedName name="MJ">'[11]Alim S.P.'!#REF!</definedName>
    <definedName name="MN" localSheetId="3">'[11]Alim S.P.'!#REF!</definedName>
    <definedName name="MN">'[11]Alim S.P.'!#REF!</definedName>
    <definedName name="mod_ass_rip" localSheetId="1">#REF!</definedName>
    <definedName name="mod_ass_rip">#REF!</definedName>
    <definedName name="NomeTabella">"Dummy"</definedName>
    <definedName name="ok" localSheetId="3">'[38]Alim S.P.'!#REF!</definedName>
    <definedName name="ok" localSheetId="1">'[38]Alim S.P.'!#REF!</definedName>
    <definedName name="ok">'[21]Alim S.P.'!#REF!</definedName>
    <definedName name="Per_ass5" localSheetId="1">#REF!</definedName>
    <definedName name="Per_ass5">#REF!</definedName>
    <definedName name="perc_ass_a0102" localSheetId="1">#REF!</definedName>
    <definedName name="perc_ass_a0102">#REF!</definedName>
    <definedName name="perc_ass_a0701" localSheetId="1">#REF!</definedName>
    <definedName name="perc_ass_a0701">#REF!</definedName>
    <definedName name="perc_ass_b0011" localSheetId="1">#REF!</definedName>
    <definedName name="perc_ass_b0011">#REF!</definedName>
    <definedName name="perc_ass_b0012" localSheetId="1">#REF!</definedName>
    <definedName name="perc_ass_b0012">#REF!</definedName>
    <definedName name="perc_ass_b0013" localSheetId="1">'[22]B0-Er.Serv.San.-dettaglio'!#REF!</definedName>
    <definedName name="perc_ass_b0013">'[22]B0-Er.Serv.San.-dettaglio'!#REF!</definedName>
    <definedName name="perc_ass_b0014" localSheetId="1">#REF!</definedName>
    <definedName name="perc_ass_b0014">#REF!</definedName>
    <definedName name="perc_ass_b0015" localSheetId="1">#REF!</definedName>
    <definedName name="perc_ass_b0015">#REF!</definedName>
    <definedName name="perc_ass_b0016" localSheetId="1">#REF!</definedName>
    <definedName name="perc_ass_b0016">#REF!</definedName>
    <definedName name="perc_ass_b002" localSheetId="1">#REF!</definedName>
    <definedName name="perc_ass_b002">#REF!</definedName>
    <definedName name="perc_ass_b003" localSheetId="1">#REF!</definedName>
    <definedName name="perc_ass_b003">#REF!</definedName>
    <definedName name="perc_ass_b004" localSheetId="1">#REF!</definedName>
    <definedName name="perc_ass_b004">#REF!</definedName>
    <definedName name="perc_ass_b005" localSheetId="1">#REF!</definedName>
    <definedName name="perc_ass_b005">#REF!</definedName>
    <definedName name="perc_ass_b006" localSheetId="1">#REF!</definedName>
    <definedName name="perc_ass_b006">#REF!</definedName>
    <definedName name="perc_ass_b007" localSheetId="1">#REF!</definedName>
    <definedName name="perc_ass_b007">#REF!</definedName>
    <definedName name="perc_ass_b008" localSheetId="1">#REF!</definedName>
    <definedName name="perc_ass_b008">#REF!</definedName>
    <definedName name="perc_ass_b009" localSheetId="1">#REF!</definedName>
    <definedName name="perc_ass_b009">#REF!</definedName>
    <definedName name="perc_ass_c001" localSheetId="1">#REF!</definedName>
    <definedName name="perc_ass_c001">#REF!</definedName>
    <definedName name="perc_ass_c0012" localSheetId="1">#REF!</definedName>
    <definedName name="perc_ass_c0012">#REF!</definedName>
    <definedName name="perc_ass_c0013" localSheetId="1">#REF!</definedName>
    <definedName name="perc_ass_c0013">#REF!</definedName>
    <definedName name="perc_ass_c002" localSheetId="1">#REF!</definedName>
    <definedName name="perc_ass_c002">#REF!</definedName>
    <definedName name="perc_ass_c003" localSheetId="1">#REF!</definedName>
    <definedName name="perc_ass_c003">#REF!</definedName>
    <definedName name="perc_ass_c004" localSheetId="1">#REF!</definedName>
    <definedName name="perc_ass_c004">#REF!</definedName>
    <definedName name="perc_ass_c005" localSheetId="1">#REF!</definedName>
    <definedName name="perc_ass_c005">#REF!</definedName>
    <definedName name="perc_ass_c007" localSheetId="1">#REF!</definedName>
    <definedName name="perc_ass_c007">#REF!</definedName>
    <definedName name="perc_ass_c008" localSheetId="1">#REF!</definedName>
    <definedName name="perc_ass_c008">#REF!</definedName>
    <definedName name="perc_ass_d0101" localSheetId="1">#REF!</definedName>
    <definedName name="perc_ass_d0101">#REF!</definedName>
    <definedName name="perc_ass_d0102" localSheetId="1">#REF!</definedName>
    <definedName name="perc_ass_d0102">#REF!</definedName>
    <definedName name="perc_ass_D0103" localSheetId="1">#REF!</definedName>
    <definedName name="perc_ass_D0103">#REF!</definedName>
    <definedName name="perc_ass_d0105" localSheetId="1">#REF!</definedName>
    <definedName name="perc_ass_d0105">#REF!</definedName>
    <definedName name="perc_ass_d0201" localSheetId="1">#REF!</definedName>
    <definedName name="perc_ass_d0201">#REF!</definedName>
    <definedName name="perc_ass_e01" localSheetId="1">#REF!</definedName>
    <definedName name="perc_ass_e01">#REF!</definedName>
    <definedName name="perc_ass_e0102" localSheetId="1">#REF!</definedName>
    <definedName name="perc_ass_e0102">#REF!</definedName>
    <definedName name="perc_ass_e0103" localSheetId="1">#REF!</definedName>
    <definedName name="perc_ass_e0103">#REF!</definedName>
    <definedName name="perc_ass_e04" localSheetId="1">#REF!</definedName>
    <definedName name="perc_ass_e04">#REF!</definedName>
    <definedName name="perc_ass_e05" localSheetId="1">#REF!</definedName>
    <definedName name="perc_ass_e05">#REF!</definedName>
    <definedName name="perc_ass_g0201" localSheetId="1">#REF!</definedName>
    <definedName name="perc_ass_g0201">#REF!</definedName>
    <definedName name="perc_man_a0102" localSheetId="1">#REF!</definedName>
    <definedName name="perc_man_a0102">#REF!</definedName>
    <definedName name="perc_man_a0701" localSheetId="1">#REF!</definedName>
    <definedName name="perc_man_a0701">#REF!</definedName>
    <definedName name="perc_man_b0011" localSheetId="1">#REF!</definedName>
    <definedName name="perc_man_b0011">#REF!</definedName>
    <definedName name="perc_man_b0012" localSheetId="1">#REF!</definedName>
    <definedName name="perc_man_b0012">#REF!</definedName>
    <definedName name="perc_man_b0013" localSheetId="1">'[22]B0-Er.Serv.San.-dettaglio'!#REF!</definedName>
    <definedName name="perc_man_b0013">'[22]B0-Er.Serv.San.-dettaglio'!#REF!</definedName>
    <definedName name="perc_man_b0014" localSheetId="1">#REF!</definedName>
    <definedName name="perc_man_b0014">#REF!</definedName>
    <definedName name="perc_man_b0015" localSheetId="1">#REF!</definedName>
    <definedName name="perc_man_b0015">#REF!</definedName>
    <definedName name="perc_man_b0016" localSheetId="1">#REF!</definedName>
    <definedName name="perc_man_b0016">#REF!</definedName>
    <definedName name="perc_man_b002" localSheetId="1">#REF!</definedName>
    <definedName name="perc_man_b002">#REF!</definedName>
    <definedName name="perc_man_b003" localSheetId="1">#REF!</definedName>
    <definedName name="perc_man_b003">#REF!</definedName>
    <definedName name="perc_man_b004" localSheetId="1">#REF!</definedName>
    <definedName name="perc_man_b004">#REF!</definedName>
    <definedName name="perc_man_b005" localSheetId="1">#REF!</definedName>
    <definedName name="perc_man_b005">#REF!</definedName>
    <definedName name="perc_man_b006" localSheetId="1">#REF!</definedName>
    <definedName name="perc_man_b006">#REF!</definedName>
    <definedName name="perc_man_b007" localSheetId="1">#REF!</definedName>
    <definedName name="perc_man_b007">#REF!</definedName>
    <definedName name="perc_man_b008" localSheetId="1">#REF!</definedName>
    <definedName name="perc_man_b008">#REF!</definedName>
    <definedName name="perc_man_b009" localSheetId="1">#REF!</definedName>
    <definedName name="perc_man_b009">#REF!</definedName>
    <definedName name="perc_man_c001" localSheetId="1">#REF!</definedName>
    <definedName name="perc_man_c001">#REF!</definedName>
    <definedName name="perc_man_c0012" localSheetId="1">#REF!</definedName>
    <definedName name="perc_man_c0012">#REF!</definedName>
    <definedName name="perc_man_c0013" localSheetId="1">#REF!</definedName>
    <definedName name="perc_man_c0013">#REF!</definedName>
    <definedName name="perc_man_c002" localSheetId="1">#REF!</definedName>
    <definedName name="perc_man_c002">#REF!</definedName>
    <definedName name="perc_man_c003" localSheetId="1">#REF!</definedName>
    <definedName name="perc_man_c003">#REF!</definedName>
    <definedName name="perc_man_c004" localSheetId="1">#REF!</definedName>
    <definedName name="perc_man_c004">#REF!</definedName>
    <definedName name="perc_man_c005" localSheetId="1">#REF!</definedName>
    <definedName name="perc_man_c005">#REF!</definedName>
    <definedName name="perc_man_c007" localSheetId="1">#REF!</definedName>
    <definedName name="perc_man_c007">#REF!</definedName>
    <definedName name="perc_man_c008" localSheetId="1">#REF!</definedName>
    <definedName name="perc_man_c008">#REF!</definedName>
    <definedName name="perc_man_d0101" localSheetId="1">#REF!</definedName>
    <definedName name="perc_man_d0101">#REF!</definedName>
    <definedName name="perc_man_d0102" localSheetId="1">#REF!</definedName>
    <definedName name="perc_man_d0102">#REF!</definedName>
    <definedName name="perc_man_d0103" localSheetId="1">#REF!</definedName>
    <definedName name="perc_man_d0103">#REF!</definedName>
    <definedName name="perc_man_d0103m" localSheetId="1">#REF!</definedName>
    <definedName name="perc_man_d0103m">#REF!</definedName>
    <definedName name="perc_man_d0105" localSheetId="1">#REF!</definedName>
    <definedName name="perc_man_d0105">#REF!</definedName>
    <definedName name="perc_man_d0201" localSheetId="1">#REF!</definedName>
    <definedName name="perc_man_d0201">#REF!</definedName>
    <definedName name="perc_man_e01" localSheetId="1">#REF!</definedName>
    <definedName name="perc_man_e01">#REF!</definedName>
    <definedName name="perc_man_e0102" localSheetId="1">#REF!</definedName>
    <definedName name="perc_man_e0102">#REF!</definedName>
    <definedName name="perc_man_e0103" localSheetId="1">#REF!</definedName>
    <definedName name="perc_man_e0103">#REF!</definedName>
    <definedName name="perc_man_e04" localSheetId="1">#REF!</definedName>
    <definedName name="perc_man_e04">#REF!</definedName>
    <definedName name="perc_man_e05" localSheetId="1">#REF!</definedName>
    <definedName name="perc_man_e05">#REF!</definedName>
    <definedName name="perc_man_e202" localSheetId="1">'[23]E0-Sist.Governo-Cond.SISR-2004'!#REF!</definedName>
    <definedName name="perc_man_e202">'[23]E0-Sist.Governo-Cond.SISR-2004'!#REF!</definedName>
    <definedName name="perc_man_g0201" localSheetId="1">#REF!</definedName>
    <definedName name="perc_man_g0201">#REF!</definedName>
    <definedName name="Pers_aopn" localSheetId="1">#REF!</definedName>
    <definedName name="Pers_aopn">#REF!</definedName>
    <definedName name="Pers_aots" localSheetId="1">#REF!</definedName>
    <definedName name="Pers_aots">#REF!</definedName>
    <definedName name="Pers_aoud" localSheetId="1">#REF!</definedName>
    <definedName name="Pers_aoud">#REF!</definedName>
    <definedName name="Pers_ars" localSheetId="1">#REF!</definedName>
    <definedName name="Pers_ars">#REF!</definedName>
    <definedName name="Pers_ass1" localSheetId="1">#REF!</definedName>
    <definedName name="Pers_ass1">#REF!</definedName>
    <definedName name="Pers_ass2" localSheetId="1">#REF!</definedName>
    <definedName name="Pers_ass2">#REF!</definedName>
    <definedName name="Pers_ass4" localSheetId="1">#REF!</definedName>
    <definedName name="Pers_ass4">#REF!</definedName>
    <definedName name="Pers_ass6" localSheetId="1">#REF!</definedName>
    <definedName name="Pers_ass6">#REF!</definedName>
    <definedName name="Pers_burlo" localSheetId="1">#REF!</definedName>
    <definedName name="Pers_burlo">#REF!</definedName>
    <definedName name="Pers_cro" localSheetId="1">#REF!</definedName>
    <definedName name="Pers_cro">#REF!</definedName>
    <definedName name="Pers_policl" localSheetId="1">#REF!</definedName>
    <definedName name="Pers_policl">#REF!</definedName>
    <definedName name="Pesr_ass3" localSheetId="1">#REF!</definedName>
    <definedName name="Pesr_ass3">#REF!</definedName>
    <definedName name="precons" localSheetId="1">#REF!</definedName>
    <definedName name="precons">#REF!</definedName>
    <definedName name="re" localSheetId="3">#REF!</definedName>
    <definedName name="re" localSheetId="1">#REF!</definedName>
    <definedName name="re">#REF!</definedName>
    <definedName name="rewe">'[24]AOTS'!$A:$XFD</definedName>
    <definedName name="Riassunto__Risorse_complessive" localSheetId="1">#REF!</definedName>
    <definedName name="Riassunto__Risorse_complessive">#REF!</definedName>
    <definedName name="sc_clipper" localSheetId="1">#REF!</definedName>
    <definedName name="sc_clipper">#REF!</definedName>
    <definedName name="sc_d00101" localSheetId="1">#REF!</definedName>
    <definedName name="sc_d00101">#REF!</definedName>
    <definedName name="sc_d00102" localSheetId="1">#REF!</definedName>
    <definedName name="sc_d00102">#REF!</definedName>
    <definedName name="sc_d00103" localSheetId="1">#REF!</definedName>
    <definedName name="sc_d00103">#REF!</definedName>
    <definedName name="sc_d00105" localSheetId="1">#REF!</definedName>
    <definedName name="sc_d00105">#REF!</definedName>
    <definedName name="sc_d00501" localSheetId="1">#REF!</definedName>
    <definedName name="sc_d00501">#REF!</definedName>
    <definedName name="sc_g00201" localSheetId="1">#REF!</definedName>
    <definedName name="sc_g00201">#REF!</definedName>
    <definedName name="SPSS">#REF!</definedName>
    <definedName name="stampa">'[5]AOTS'!$A:$XFD</definedName>
    <definedName name="Term_agg_ASCOT" localSheetId="1">#REF!</definedName>
    <definedName name="Term_agg_ASCOT">#REF!</definedName>
    <definedName name="_xlnm.Print_Titles" localSheetId="2">'Alimentazione CE Costi'!$1:$3</definedName>
    <definedName name="_xlnm.Print_Titles" localSheetId="3">'Alimentazione CE Ricavi'!$1:$3</definedName>
    <definedName name="_xlnm.Print_Titles" localSheetId="1">'CE ministeriale'!$1:$25</definedName>
    <definedName name="_xlnm.Print_Titles" localSheetId="0">'Schema C.E.'!$1:$4</definedName>
    <definedName name="Tot_chemio_regione" localSheetId="1">#REF!</definedName>
    <definedName name="Tot_chemio_regione">#REF!</definedName>
    <definedName name="Tot_referti_G2RISregione" localSheetId="1">#REF!</definedName>
    <definedName name="Tot_referti_G2RISregione">#REF!</definedName>
    <definedName name="Totale_accessi_regione" localSheetId="1">#REF!</definedName>
    <definedName name="Totale_accessi_regione">#REF!</definedName>
    <definedName name="Totale_acquisti_di_rilievo_aziendale" localSheetId="1">#REF!</definedName>
    <definedName name="Totale_acquisti_di_rilievo_aziendale">#REF!</definedName>
    <definedName name="Totale_acquisti_di_rilievo_regionale" localSheetId="1">#REF!</definedName>
    <definedName name="Totale_acquisti_di_rilievo_regionale">#REF!</definedName>
    <definedName name="Totale_dip_regione" localSheetId="1">#REF!</definedName>
    <definedName name="Totale_dip_regione">#REF!</definedName>
    <definedName name="Totale_esami_regione" localSheetId="1">#REF!</definedName>
    <definedName name="Totale_esami_regione">#REF!</definedName>
    <definedName name="Totale_interventi_di_rilievo_aziendale" localSheetId="1">#REF!</definedName>
    <definedName name="Totale_interventi_di_rilievo_aziendale">#REF!</definedName>
    <definedName name="Totale_interventi_di_rilievo_regionale" localSheetId="1">#REF!</definedName>
    <definedName name="Totale_interventi_di_rilievo_regionale">#REF!</definedName>
    <definedName name="Totale_parametro_riferimento_G2" localSheetId="1">#REF!</definedName>
    <definedName name="Totale_parametro_riferimento_G2">#REF!</definedName>
    <definedName name="Totale_trasf_regione" localSheetId="1">#REF!</definedName>
    <definedName name="Totale_trasf_regione">#REF!</definedName>
    <definedName name="val_nom_term_ce" localSheetId="1">#REF!</definedName>
    <definedName name="val_nom_term_ce">#REF!</definedName>
    <definedName name="Val_nom_terminale" localSheetId="1">#REF!</definedName>
    <definedName name="Val_nom_terminale">#REF!</definedName>
    <definedName name="val_ora_a0102" localSheetId="1">#REF!</definedName>
    <definedName name="val_ora_a0102">#REF!</definedName>
    <definedName name="val_ora_a0202" localSheetId="1">#REF!</definedName>
    <definedName name="val_ora_a0202">#REF!</definedName>
    <definedName name="val_ora_a0701" localSheetId="1">#REF!</definedName>
    <definedName name="val_ora_a0701">#REF!</definedName>
    <definedName name="val_ora_b0011" localSheetId="1">#REF!</definedName>
    <definedName name="val_ora_b0011">#REF!</definedName>
    <definedName name="val_ora_b0012" localSheetId="1">#REF!</definedName>
    <definedName name="val_ora_b0012">#REF!</definedName>
    <definedName name="val_ora_b0013" localSheetId="1">'[22]B0-Er.Serv.San.-dettaglio'!#REF!</definedName>
    <definedName name="val_ora_b0013">'[22]B0-Er.Serv.San.-dettaglio'!#REF!</definedName>
    <definedName name="val_ora_b0014" localSheetId="1">#REF!</definedName>
    <definedName name="val_ora_b0014">#REF!</definedName>
    <definedName name="val_ora_b0015" localSheetId="1">#REF!</definedName>
    <definedName name="val_ora_b0015">#REF!</definedName>
    <definedName name="val_ora_b0016" localSheetId="1">#REF!</definedName>
    <definedName name="val_ora_b0016">#REF!</definedName>
    <definedName name="val_ora_b002" localSheetId="1">#REF!</definedName>
    <definedName name="val_ora_b002">#REF!</definedName>
    <definedName name="val_ora_b003" localSheetId="1">#REF!</definedName>
    <definedName name="val_ora_b003">#REF!</definedName>
    <definedName name="val_ora_b004" localSheetId="1">#REF!</definedName>
    <definedName name="val_ora_b004">#REF!</definedName>
    <definedName name="val_ora_b005" localSheetId="1">#REF!</definedName>
    <definedName name="val_ora_b005">#REF!</definedName>
    <definedName name="val_ora_b006" localSheetId="1">#REF!</definedName>
    <definedName name="val_ora_b006">#REF!</definedName>
    <definedName name="val_ora_b007" localSheetId="1">#REF!</definedName>
    <definedName name="val_ora_b007">#REF!</definedName>
    <definedName name="val_ora_b008" localSheetId="1">#REF!</definedName>
    <definedName name="val_ora_b008">#REF!</definedName>
    <definedName name="val_ora_b009" localSheetId="1">#REF!</definedName>
    <definedName name="val_ora_b009">#REF!</definedName>
    <definedName name="val_ora_c001" localSheetId="1">#REF!</definedName>
    <definedName name="val_ora_c001">#REF!</definedName>
    <definedName name="val_ora_c002" localSheetId="1">#REF!</definedName>
    <definedName name="val_ora_c002">#REF!</definedName>
    <definedName name="val_ora_c003" localSheetId="1">#REF!</definedName>
    <definedName name="val_ora_c003">#REF!</definedName>
    <definedName name="val_ora_c004" localSheetId="1">#REF!</definedName>
    <definedName name="val_ora_c004">#REF!</definedName>
    <definedName name="val_ora_c005" localSheetId="1">#REF!</definedName>
    <definedName name="val_ora_c005">#REF!</definedName>
    <definedName name="val_ora_c007" localSheetId="1">#REF!</definedName>
    <definedName name="val_ora_c007">#REF!</definedName>
    <definedName name="val_ora_c008" localSheetId="1">#REF!</definedName>
    <definedName name="val_ora_c008">#REF!</definedName>
    <definedName name="val_ora_d0101" localSheetId="1">#REF!</definedName>
    <definedName name="val_ora_d0101">#REF!</definedName>
    <definedName name="val_ora_d0102" localSheetId="1">#REF!</definedName>
    <definedName name="val_ora_d0102">#REF!</definedName>
    <definedName name="val_ora_d0103" localSheetId="1">'[22]D0-Scamb.Inform.-Cond.SISR-2004'!$W$31+'[22]D0-Scamb.Inform.-Cond.SISR-2004'!$W$32</definedName>
    <definedName name="val_ora_d0103">'[22]D0-Scamb.Inform.-Cond.SISR-2004'!$W$31+'[22]D0-Scamb.Inform.-Cond.SISR-2004'!$W$32</definedName>
    <definedName name="val_ora_d0105" localSheetId="1">#REF!</definedName>
    <definedName name="val_ora_d0105">#REF!</definedName>
    <definedName name="val_ora_d0201" localSheetId="1">#REF!</definedName>
    <definedName name="val_ora_d0201">#REF!</definedName>
    <definedName name="val_ora_e01" localSheetId="1">#REF!</definedName>
    <definedName name="val_ora_e01">#REF!</definedName>
    <definedName name="val_ora_e0102" localSheetId="1">#REF!</definedName>
    <definedName name="val_ora_e0102">#REF!</definedName>
    <definedName name="val_ora_e0103" localSheetId="1">#REF!</definedName>
    <definedName name="val_ora_e0103">#REF!</definedName>
    <definedName name="val_ora_e04" localSheetId="1">#REF!</definedName>
    <definedName name="val_ora_e04">#REF!</definedName>
    <definedName name="val_ora_e05" localSheetId="1">#REF!</definedName>
    <definedName name="val_ora_e05">#REF!</definedName>
    <definedName name="val_ora_g0201" localSheetId="1">#REF!</definedName>
    <definedName name="val_ora_g0201">#REF!</definedName>
    <definedName name="val_tot_ap_reg" localSheetId="1">#REF!</definedName>
    <definedName name="val_tot_ap_reg">#REF!</definedName>
    <definedName name="val_tot_ap_reg1" localSheetId="1">#REF!</definedName>
    <definedName name="val_tot_ap_reg1">#REF!</definedName>
    <definedName name="val_tot_ca_reg" localSheetId="1">#REF!</definedName>
    <definedName name="val_tot_ca_reg">#REF!</definedName>
    <definedName name="val_tot_car_reg" localSheetId="1">#REF!</definedName>
    <definedName name="val_tot_car_reg">#REF!</definedName>
    <definedName name="val_tot_cep_reg" localSheetId="1">#REF!</definedName>
    <definedName name="val_tot_cep_reg">#REF!</definedName>
    <definedName name="val_tot_cup_reg" localSheetId="1">#REF!</definedName>
    <definedName name="val_tot_cup_reg">#REF!</definedName>
    <definedName name="val_tot_ec_reg" localSheetId="1">#REF!</definedName>
    <definedName name="val_tot_ec_reg">#REF!</definedName>
    <definedName name="val_tot_em_reg" localSheetId="1">#REF!</definedName>
    <definedName name="val_tot_em_reg">#REF!</definedName>
    <definedName name="val_tot_gc_reg" localSheetId="1">#REF!</definedName>
    <definedName name="val_tot_gc_reg">#REF!</definedName>
    <definedName name="val_tot_ge_reg" localSheetId="1">#REF!</definedName>
    <definedName name="val_tot_ge_reg">#REF!</definedName>
    <definedName name="val_tot_ge_term" localSheetId="1">#REF!</definedName>
    <definedName name="val_tot_ge_term">#REF!</definedName>
    <definedName name="val_tot_pa_reg" localSheetId="1">#REF!</definedName>
    <definedName name="val_tot_pa_reg">#REF!</definedName>
    <definedName name="val_tot_pi_reg" localSheetId="1">#REF!</definedName>
    <definedName name="val_tot_pi_reg">#REF!</definedName>
    <definedName name="val_tot_ps_reg" localSheetId="1">#REF!</definedName>
    <definedName name="val_tot_ps_reg">#REF!</definedName>
    <definedName name="val_tot_ps_reg_var" localSheetId="1">#REF!</definedName>
    <definedName name="val_tot_ps_reg_var">#REF!</definedName>
    <definedName name="verifica" localSheetId="3">#REF!</definedName>
    <definedName name="verifica" localSheetId="1">#REF!</definedName>
    <definedName name="verifica">#REF!</definedName>
  </definedNames>
  <calcPr fullCalcOnLoad="1"/>
</workbook>
</file>

<file path=xl/sharedStrings.xml><?xml version="1.0" encoding="utf-8"?>
<sst xmlns="http://schemas.openxmlformats.org/spreadsheetml/2006/main" count="11478" uniqueCount="2193">
  <si>
    <t>Rivalutazioni per rettifiche di valori di attività finanziarie</t>
  </si>
  <si>
    <t>Svalutazioni per rettifiche di valori di attività finanziarie</t>
  </si>
  <si>
    <t/>
  </si>
  <si>
    <t>Previsionale 2017 di presidio
ASUITs</t>
  </si>
  <si>
    <t>IMPORTO  Previsione 2017 di Presidio</t>
  </si>
  <si>
    <t xml:space="preserve"> A.2.A) Rettifica contributi in c/esercizio per destinazione ad investimenti - da Regione o Prov. Aut. per quota F.S. regionale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</si>
  <si>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Compartecipazione alla spesa per prestazioni sanitarie (Ticket)</t>
  </si>
  <si>
    <t>Compartecipazione alla spesa per prestazioni sanitarie - Ticket sulle prestazioni di specialistica ambulatoriale</t>
  </si>
  <si>
    <t>Compartecipazione alla spesa per prestazioni sanitarie - Ticket sul pronto soccorso</t>
  </si>
  <si>
    <t>Compartecipazione alla spesa per prestazioni sanitarie (Ticket) - Altro</t>
  </si>
  <si>
    <t>Quota contributi c/capitale imputata all'esercizio</t>
  </si>
  <si>
    <t>Quota imputata all'esercizio dei finanziamenti per investimenti dallo Stato</t>
  </si>
  <si>
    <t xml:space="preserve">Quota imputata all'esercizio dei finanziamenti per investimenti da Regione </t>
  </si>
  <si>
    <t>Quota imputata all'esercizio dei finanziamenti per beni di prima dotazione</t>
  </si>
  <si>
    <t>Quota imputata all'esercizio dei contributi in c/ esercizio FSR destinati ad investimenti</t>
  </si>
  <si>
    <t>Quota imputata all'esercizio degli altri contributi in c/ esercizio destinati ad investimenti</t>
  </si>
  <si>
    <t>Quota imputata all'esercizio di altre poste del patrimonio netto</t>
  </si>
  <si>
    <t>Altri ricavi e proventi</t>
  </si>
  <si>
    <t>Ricavi per prestazioni non sanitarie</t>
  </si>
  <si>
    <t>Differenze alberghiere camere speciali</t>
  </si>
  <si>
    <t>Accantonamenti per quote inutilizzate contributi vincolati da privati</t>
  </si>
  <si>
    <t>Accantonamenti per quote inutilizzate contributi vincolati da privati - sperimentazioni</t>
  </si>
  <si>
    <t>Accantonamenti per quote inutilizzate contributi vincolati da privati - altro</t>
  </si>
  <si>
    <t>Altri accantonamenti</t>
  </si>
  <si>
    <t>Accantonamenti per interessi di mora</t>
  </si>
  <si>
    <t>Acc. Rinnovi convenzioni MMG/PLS/MCA</t>
  </si>
  <si>
    <t>Acc. Rinnovi convenzioni Medici Sumai</t>
  </si>
  <si>
    <t>Acc. Rinnovi contratt.: dirigenza medica</t>
  </si>
  <si>
    <t>Acc. Rinnovi contratt.: dirigenza non medica</t>
  </si>
  <si>
    <t>Acc. Rinnovi contratt.: comparto</t>
  </si>
  <si>
    <t>Accantonamento personale in quiescenza</t>
  </si>
  <si>
    <t>Accantonamento al fondo altri oneri e spese</t>
  </si>
  <si>
    <t>Interessi passivi</t>
  </si>
  <si>
    <t>Interessi passivi su anticipazioni di cassa</t>
  </si>
  <si>
    <t>Interessi passivi su mutui</t>
  </si>
  <si>
    <t>Altri interessi passivi</t>
  </si>
  <si>
    <t>Interessi moratori e legali</t>
  </si>
  <si>
    <t>Altri oneri</t>
  </si>
  <si>
    <t>Altri oneri finanziari</t>
  </si>
  <si>
    <t>Perdite su cambi</t>
  </si>
  <si>
    <t>Minusvalenze</t>
  </si>
  <si>
    <t>Altri oneri straordinari</t>
  </si>
  <si>
    <t>Oneri tributari da esercizi precedenti</t>
  </si>
  <si>
    <t>Oneri da cause civili ed oneri processuali</t>
  </si>
  <si>
    <t>Sopravvenienze passive</t>
  </si>
  <si>
    <t>Sopravvenienze passive v/Aziende sanitarie pubbliche della Regione</t>
  </si>
  <si>
    <t>Sopravvenienze passive v/Aziende sanitarie pubbliche relative alla mobilità intraregionale</t>
  </si>
  <si>
    <t>Soprav. passive v/terzi relative al personale - dirigenza non medica</t>
  </si>
  <si>
    <t>Soprav. passive v/terzi relative al personale - comparto</t>
  </si>
  <si>
    <t>Sopravvenienze passive v/terzi relative alle convenzioni con medici di base</t>
  </si>
  <si>
    <t>Sopravvenienze passive v/terzi relative alle convenzioni per la specialistica</t>
  </si>
  <si>
    <t>Sopravvenienze passive v/terzi relative all'acquisto prestaz. sanitarie da operatori accreditati</t>
  </si>
  <si>
    <t>Sopravvenienze passive v/terzi relative all'acquisto di beni e servizi</t>
  </si>
  <si>
    <t>Altre sopravvenienze passive v/terzi</t>
  </si>
  <si>
    <t>Insussistenze passive</t>
  </si>
  <si>
    <t>Insussistenze passive v/Aziende sanitarie pubbliche della Regione</t>
  </si>
  <si>
    <t>Insussistenze passive v/terzi</t>
  </si>
  <si>
    <t>Insussistenze passive v/terzi relative alla mobilità extraregionale</t>
  </si>
  <si>
    <t>Insussistenze passive v/terzi relative al personale</t>
  </si>
  <si>
    <t>Insussistenze passive v/terzi relative alle convenzioni con medici di base</t>
  </si>
  <si>
    <t>Insussistenze passive v/terzi relative alle convenzioni per la specialistica</t>
  </si>
  <si>
    <t>Insussistenze passive v/terzi relative all'acquisto prestaz. sanitarie da operatori accreditati</t>
  </si>
  <si>
    <t>Insussistenze passive v/terzi relative all'acquisto di beni e servizi</t>
  </si>
  <si>
    <t>Altre insussistenze passive v/terzi</t>
  </si>
  <si>
    <t>IRAP relativa a personale dipendente</t>
  </si>
  <si>
    <t>IRAP relativa a collaboratori e personale assimilato a lavoro dipendente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</si>
  <si>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</si>
  <si>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</si>
  <si>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</si>
  <si>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</si>
  <si>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Altre insussistenze attive v/terzi</t>
  </si>
  <si>
    <t>OPERAZIONI DI GESTIONE REDDITUALE</t>
  </si>
  <si>
    <t>(-)</t>
  </si>
  <si>
    <t>utilizzo fondi per rischi e oneri (compreso il rilascio fondi per esubero)</t>
  </si>
  <si>
    <t>TOTALE Flusso di CCN della gestione corrente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</si>
  <si>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</si>
  <si>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</si>
  <si>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</si>
  <si>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</si>
  <si>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</si>
  <si>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</si>
  <si>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</si>
  <si>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Utilizzo finanziamenti per investimenti</t>
  </si>
  <si>
    <t>Utilizzo fondi riserva: investimenti, incentivi al personale, successioni e donaz., plusvalenze da reinvestire</t>
  </si>
  <si>
    <t>B.2.A.14.4.E) Rimborso oneri stipendiale personale sanitario in comando da aziende di altre Regioni (Extraregione)</t>
  </si>
  <si>
    <t>BA1490</t>
  </si>
  <si>
    <t>B.2.A.16) Altri servizi sanitari e sociosanitari a rilevanza sanitaria</t>
  </si>
  <si>
    <t>B.2.A.15) Altri servizi sanitari e sociosanitari a rilevanza sanitaria</t>
  </si>
  <si>
    <t>BA1500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</si>
  <si>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</si>
  <si>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</si>
  <si>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BA1510</t>
  </si>
  <si>
    <t>IRAP relativa ad attività di libera professione (intramoenia)</t>
  </si>
  <si>
    <t>IRAP relativa ad attività commerciale</t>
  </si>
  <si>
    <t>IRES su attività istituzionale</t>
  </si>
  <si>
    <t>IRES su attività commerciale</t>
  </si>
  <si>
    <t>Accantonamento a F.do Imposte (Accertamenti, condoni, ecc.)</t>
  </si>
  <si>
    <t>Contributi in c/esercizio</t>
  </si>
  <si>
    <t>Contributi da Regione o Prov. Aut. per quota F.S. regionale</t>
  </si>
  <si>
    <t>da Regione o Prov. Aut. per quota F.S. regionale indistinto</t>
  </si>
  <si>
    <t>Quota capitaria</t>
  </si>
  <si>
    <t>Complessità</t>
  </si>
  <si>
    <t>Revisione finanziamento</t>
  </si>
  <si>
    <t>da Regione o Prov. Aut. per quota F.S. regionale vincolato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</si>
  <si>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</si>
  <si>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</si>
  <si>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</si>
  <si>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</si>
  <si>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 xml:space="preserve">da Regione o Prov. Aut. (extra fondo) </t>
  </si>
  <si>
    <t>Contributi da Regione o Prov. Aut. (extra fondo) vincolati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</si>
  <si>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</si>
  <si>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</si>
  <si>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</si>
  <si>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</si>
  <si>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</si>
  <si>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</si>
  <si>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 val="single"/>
        <sz val="10"/>
        <rFont val="Tahoma"/>
        <family val="2"/>
      </rPr>
      <t>LEA</t>
    </r>
  </si>
  <si>
    <t xml:space="preserve">Contributi da Aziende sanitarie pubbliche della Regione o Prov. Aut. (extra fondo) </t>
  </si>
  <si>
    <t>Contributi da Aziende sanitarie pubbliche della Regione o Prov. Aut. (extra fondo) vincolati</t>
  </si>
  <si>
    <t>Contributi da Aziende sanitarie pubbliche della Regione o Prov. Aut. (extra fondo) altro</t>
  </si>
  <si>
    <t xml:space="preserve">Contributi da altri soggetti pubblici (extra fondo) </t>
  </si>
  <si>
    <t>Contributi da altri soggetti pubblici (extra fondo) vincolati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</si>
  <si>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</si>
  <si>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</si>
  <si>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</si>
  <si>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</si>
  <si>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</si>
  <si>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</si>
  <si>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</si>
  <si>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Contributi da altri soggetti pubblici (extra fondo) altro</t>
  </si>
  <si>
    <t>Contributi c/esercizio per ricerca</t>
  </si>
  <si>
    <t>Contributi da Ministero della Salute per ricerca corrente</t>
  </si>
  <si>
    <t>Contributi da Ministero della Salute per ricerca finalizzata</t>
  </si>
  <si>
    <t>Contributi da Regione ed altri soggetti pubblici per ricerca</t>
  </si>
  <si>
    <t>Ricerca da Regione</t>
  </si>
  <si>
    <t>Ricerca da altri</t>
  </si>
  <si>
    <t>Contributi da privati per ricerca</t>
  </si>
  <si>
    <t>Contributi c/esercizio da privati</t>
  </si>
  <si>
    <t>Rettifica contributi c/esercizio per destinazione ad investimenti</t>
  </si>
  <si>
    <t>Rettifica contributi in c/esercizio per destinazione ad investimenti - da Regione o Prov. Aut. per quota F.S. regionale</t>
  </si>
  <si>
    <t>Rettifica contributi in c/esercizio per destinazione ad investimenti - altri contributi</t>
  </si>
  <si>
    <t>Utilizzo fondi per quote inutilizzate contributi di esercizi precedenti da Regione o Prov. Aut. per quota F.S. regionale vincolato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</si>
  <si>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</si>
  <si>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</si>
  <si>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</si>
  <si>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</si>
  <si>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</si>
  <si>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</si>
  <si>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 xml:space="preserve">Compensi fissi </t>
  </si>
  <si>
    <t>Medicina fiscale</t>
  </si>
  <si>
    <t>- da pubblico (Aziende sanitarie pubbliche della Regione) - Mobilità intraregionale</t>
  </si>
  <si>
    <t>- da pubblico (Aziende sanitarie pubbliche Extraregione) - Mobilità extraregionale</t>
  </si>
  <si>
    <t>Acquisti servizi sanitari per farmaceutica</t>
  </si>
  <si>
    <t>Prodotti farmaceutici e galenici</t>
  </si>
  <si>
    <t>Contributi farmacie rurali ed Enpaf</t>
  </si>
  <si>
    <t>- da pubblico (Aziende sanitarie pubbliche della Regione)- Mobilità intraregionale</t>
  </si>
  <si>
    <t>- da pubblico (Extraregione)</t>
  </si>
  <si>
    <t>Acquisti servizi sanitari per assistenza specialistica ambulatoriale</t>
  </si>
  <si>
    <t>- da pubblico (Aziende sanitarie pubbliche della Regione)</t>
  </si>
  <si>
    <t>Acquisto di prestazioni ambulatoriali e diagnostiche regionali</t>
  </si>
  <si>
    <t>Acquisto di prestazioni ambulatoriali e diagnostiche regionali fatturate</t>
  </si>
  <si>
    <t>A - Totale operazioni di gestione reddituale</t>
  </si>
  <si>
    <t>- da privato per cittadini non residenti - Extraregione (mobilità attiva in compensazione)</t>
  </si>
  <si>
    <t>Acquisti servizi sanitari per assistenza riabilitativa</t>
  </si>
  <si>
    <t>- da pubblico (Extraregione) non soggetti a compensazione</t>
  </si>
  <si>
    <t>- da privato (intraregionale)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</si>
  <si>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</si>
  <si>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</si>
  <si>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</si>
  <si>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</si>
  <si>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</si>
  <si>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</si>
  <si>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</si>
  <si>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Utilizzo fondi per quote inutilizzate contributi di esercizi precedenti da soggetti pubblici (extra fondo) vincolati</t>
  </si>
  <si>
    <t>Utilizzo fondi per quote inutilizzate contributi di esercizi precedenti per ricerca</t>
  </si>
  <si>
    <t>Utilizzo fondi per quote inutilizzate contributi vincolati di esercizi precedenti da privati</t>
  </si>
  <si>
    <t xml:space="preserve">Ricavi per prestazioni sanitarie e sociosanitarie a rilevanza sanitaria erogate a soggetti pubblici </t>
  </si>
  <si>
    <t>Costo del personale dirigente ruolo professionale - altro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</si>
  <si>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</si>
  <si>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</si>
  <si>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</si>
  <si>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</si>
  <si>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</si>
  <si>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</si>
  <si>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</si>
  <si>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</si>
  <si>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</si>
  <si>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EA0160</t>
  </si>
  <si>
    <t>E.1.B.3.1) Insussistenze attive v/Aziende sanitarie pubbliche della Regione</t>
  </si>
  <si>
    <t>E.2.B.3.2.B.3) Soprav. passive v/terzi relative al personale - comparto</t>
  </si>
  <si>
    <t>Prodotti farmaceutici ed emoderivati</t>
  </si>
  <si>
    <t>A.4.A.3.5) Prestazioni servizi MMG, PLS, Contin. assistenziale Extraregione</t>
  </si>
  <si>
    <t>A.2.A.1.3.E.1) Prestazioni servizi MMG, PLS, Contin. assistenziale Extraregione</t>
  </si>
  <si>
    <t>AA0510</t>
  </si>
  <si>
    <t>A.4.A.3.6) Prestazioni servizi farmaceutica convenzionata Extraregione</t>
  </si>
  <si>
    <t>A.2.A.1.3.E.2) Prestazioni servizi farmaceutica conv enzionata Extraregione</t>
  </si>
  <si>
    <t>AA0520</t>
  </si>
  <si>
    <t>E.2.B.3.2.B.3) Soprav. passive v/terzi relative al personale - ruolo sanitario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</si>
  <si>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</si>
  <si>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</si>
  <si>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</si>
  <si>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</si>
  <si>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</si>
  <si>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</si>
  <si>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</si>
  <si>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</si>
  <si>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</si>
  <si>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</si>
  <si>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</si>
  <si>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</si>
  <si>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</si>
  <si>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</si>
  <si>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</si>
  <si>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</si>
  <si>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</si>
  <si>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</si>
  <si>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</si>
  <si>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</si>
  <si>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</si>
  <si>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</si>
  <si>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</si>
  <si>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</si>
  <si>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</si>
  <si>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</si>
  <si>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</si>
  <si>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</si>
  <si>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</si>
  <si>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</si>
  <si>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</si>
  <si>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</si>
  <si>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</si>
  <si>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</si>
  <si>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</si>
  <si>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</si>
  <si>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</si>
  <si>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</si>
  <si>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</si>
  <si>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</si>
  <si>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</si>
  <si>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</si>
  <si>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</si>
  <si>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</si>
  <si>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YA0030</t>
  </si>
  <si>
    <t>YA0040</t>
  </si>
  <si>
    <t>YA0050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</si>
  <si>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</si>
  <si>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</si>
  <si>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</si>
  <si>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</si>
  <si>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</si>
  <si>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</si>
  <si>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</si>
  <si>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</si>
  <si>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</si>
  <si>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</si>
  <si>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</si>
  <si>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</si>
  <si>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Data ……………………</t>
  </si>
  <si>
    <t>Il responsabile dell'area economico-finanziaria</t>
  </si>
  <si>
    <t>………………………………………………………………………..</t>
  </si>
  <si>
    <t>Il Direttore Generale</t>
  </si>
  <si>
    <t>I</t>
  </si>
  <si>
    <t>Concorsi, recuperi e rimborsi da Regione</t>
  </si>
  <si>
    <t>Rimborso degli oneri stipendiali del personale dell'azienda in posizione di comando presso la Regione</t>
  </si>
  <si>
    <t>AA0650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</si>
  <si>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</si>
  <si>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</si>
  <si>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</si>
  <si>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</si>
  <si>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</si>
  <si>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</si>
  <si>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</si>
  <si>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</si>
  <si>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AA0680</t>
  </si>
  <si>
    <t>A.4.D.1)  Ricavi per prestazioni sanitarie intramoenia - Area ospedaliera</t>
  </si>
  <si>
    <t>A.2.A.4.1)  Ricavi per prestazioni sanitarie intramoenia - Area ospedaliera</t>
  </si>
  <si>
    <t>AA0690</t>
  </si>
  <si>
    <t>A.4.D.2)  Ricavi per prestazioni sanitarie intramoenia - Area specialistica</t>
  </si>
  <si>
    <t>IV</t>
  </si>
  <si>
    <t>V</t>
  </si>
  <si>
    <t>VI</t>
  </si>
  <si>
    <t>A)</t>
  </si>
  <si>
    <t>VALORE DELLA PRODUZIONE</t>
  </si>
  <si>
    <t>Contributi d'esercizio</t>
  </si>
  <si>
    <t>B)</t>
  </si>
  <si>
    <t>COSTI DELLA PRODUZIONE</t>
  </si>
  <si>
    <t>Acquisti di beni</t>
  </si>
  <si>
    <t>Godimento di beni di terzi</t>
  </si>
  <si>
    <t>Costi del personale</t>
  </si>
  <si>
    <t>Variazione delle rimanenze</t>
  </si>
  <si>
    <t>C)</t>
  </si>
  <si>
    <t>PROVENTI E ONERI FINANZIARI</t>
  </si>
  <si>
    <t>TOTALE PROVENTI E ONERI FINANZIARI</t>
  </si>
  <si>
    <t>D)</t>
  </si>
  <si>
    <t>RETTIFICHE DI VALORE DI ATTIVITA' FINANZIARIE</t>
  </si>
  <si>
    <t>E)</t>
  </si>
  <si>
    <t>PROVENTI E ONERI STRAORDINARI</t>
  </si>
  <si>
    <t>TOTALE DELLE PARTITE STRAORDINARIE</t>
  </si>
  <si>
    <t>RISULTATO PRIMA DELLE IMPOSTE (A - B +-C +-D +-E)</t>
  </si>
  <si>
    <t>UTILE (PERDITA) DELL'ESERCIZIO</t>
  </si>
  <si>
    <t>IRAP</t>
  </si>
  <si>
    <t>Rivalutazioni</t>
  </si>
  <si>
    <t>Svalutazioni</t>
  </si>
  <si>
    <t>Oneri straordinari</t>
  </si>
  <si>
    <t>Proventi straordinari</t>
  </si>
  <si>
    <t>IRES</t>
  </si>
  <si>
    <t>Conto  Economico</t>
  </si>
  <si>
    <t>Importi: Euro</t>
  </si>
  <si>
    <t xml:space="preserve">Importo </t>
  </si>
  <si>
    <t>%</t>
  </si>
  <si>
    <t xml:space="preserve">A.1.B.1)  da Regione o Prov. Aut. (extra fondo) </t>
  </si>
  <si>
    <t>A.1.B.1)  da altri enti pubblici (extra fondo) vincolati</t>
  </si>
  <si>
    <t>A.1.B.1.1)  Contributi da Regione o Prov. Aut. (extra fondo) vincolati</t>
  </si>
  <si>
    <t>A.1.B.1.1)  Contributi da Regione (extra fondo) vincolati</t>
  </si>
  <si>
    <t>A.1.B.2.1)  Contributi da altri enti pubblici (extra fondo) vincolati</t>
  </si>
  <si>
    <t>A.1.B.1.4)  Contributi da Regione o Prov. Aut. (extra fondo) - Altro</t>
  </si>
  <si>
    <t>Cessione liquidi di fissaggio, rottami e materiali diversi</t>
  </si>
  <si>
    <t>Altri ricavi per prestazioni non sanitarie</t>
  </si>
  <si>
    <t>Fitti attivi ed altri proventi da attività immobiliari</t>
  </si>
  <si>
    <t>Rimborso spese condominiali</t>
  </si>
  <si>
    <t>Locazioni attive</t>
  </si>
  <si>
    <t>B.2.A.11.2) - da pubblico (altri soggetti pubbl. della Regione)</t>
  </si>
  <si>
    <t>BA1120</t>
  </si>
  <si>
    <t>B.2.A.11.3) - da pubblico (Extraregione)</t>
  </si>
  <si>
    <t>B.2.A.10.3) - da pubblico (extra Regione)</t>
  </si>
  <si>
    <t>BA1130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</si>
  <si>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</si>
  <si>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</si>
  <si>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</si>
  <si>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</si>
  <si>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BA1150</t>
  </si>
  <si>
    <t>B.2.A.12.1) - da pubblico (Aziende sanitarie pubbliche della Regione) - Mobilità intraregionale</t>
  </si>
  <si>
    <t>B.2.A.11.1)  - da pubblico (Asl-AO, IRCCS, Policlinici della Regione)</t>
  </si>
  <si>
    <t>BA1160</t>
  </si>
  <si>
    <t>B.2.A.12.2) - da pubblico (altri soggetti pubblici della Regione)</t>
  </si>
  <si>
    <t>B.2.A.11.2)  - da pubblico (altri enti pubblici)</t>
  </si>
  <si>
    <t>BA1170</t>
  </si>
  <si>
    <t>B.2.A.12.3) - da pubblico (Extraregione) non soggette a compensazione</t>
  </si>
  <si>
    <t>B.2.A.11.3) - da pubblico (extra Regione) non soggette a compensazione</t>
  </si>
  <si>
    <t>BA1180</t>
  </si>
  <si>
    <t>B.2.A.11.4) - da privato (intraregionale ed extraregionale)</t>
  </si>
  <si>
    <t>BA1190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</si>
  <si>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</si>
  <si>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</si>
  <si>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</si>
  <si>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</si>
  <si>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</si>
  <si>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</si>
  <si>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</si>
  <si>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</si>
  <si>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</si>
  <si>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</si>
  <si>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</si>
  <si>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</si>
  <si>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</si>
  <si>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</si>
  <si>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</si>
  <si>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</si>
  <si>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</si>
  <si>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</si>
  <si>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</si>
  <si>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</si>
  <si>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A.3.B.1) Concorsi, recuperi e rimborsi v/Asl-AO, IRCCS, Policlinici della Regione</t>
  </si>
  <si>
    <t>AA0810</t>
  </si>
  <si>
    <t>A.5.C.1) Rimborso degli oneri stipendiali del personale dipendente dell'azienda in posizione di comando presso Aziende sanitarie pubbliche della Regione</t>
  </si>
  <si>
    <t>A.3.B.1.1) Rimborso degli oneri stipendiali del personale sanitario dipendente dell' azienda in posizione di comando in Asl-AO, IRCCS, Policlinici della Regione</t>
  </si>
  <si>
    <t>AA0820</t>
  </si>
  <si>
    <t>A.5.C.2) Rimborsi per acquisto beni da parte di Aziende sanitarie pubbliche della Regione</t>
  </si>
  <si>
    <t>A.3.B.1.2) Rimborsi per acquisto beni sanitari per Asl-AO, IRCCS, Policlinici della Regione</t>
  </si>
  <si>
    <t>AA0830</t>
  </si>
  <si>
    <t>A.5.C.3) Altri concorsi, recuperi e rimborsi da parte di Aziende sanitarie pubbliche della Regione</t>
  </si>
  <si>
    <t xml:space="preserve">A.1.B.2)  Contributi da Aziende sanitarie pubbliche della Regione o Prov. Aut. (extra fondo) </t>
  </si>
  <si>
    <t>A.1.B.1.4)  Contributi in conto esercizio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</si>
  <si>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</si>
  <si>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</si>
  <si>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</si>
  <si>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</si>
  <si>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</si>
  <si>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</si>
  <si>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</si>
  <si>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</si>
  <si>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</si>
  <si>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</si>
  <si>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 xml:space="preserve">Concorsi, recuperi e rimborsi </t>
  </si>
  <si>
    <t>Quote contributi in c/capitale imputata nell'esercizio</t>
  </si>
  <si>
    <t>Incrementi delle immobilizzazioni per lavori interni</t>
  </si>
  <si>
    <t>Alri ricavi e proventi</t>
  </si>
  <si>
    <t>Compartecipazione alla spesa per prestazioni sanitarie (ticket)</t>
  </si>
  <si>
    <t>TOTALE A)</t>
  </si>
  <si>
    <t>Altri concorsi, recuperi e rimborsi da parte di Aziende sanitarie pubbliche della Regione</t>
  </si>
  <si>
    <t>Consulenze non sanitarie</t>
  </si>
  <si>
    <t>Altri concorsi, recuperi e rimborsi</t>
  </si>
  <si>
    <t>Concorsi, recuperi e rimborsi da altri soggetti pubblici</t>
  </si>
  <si>
    <t>Rimborso degli oneri stipendiali del personale dipendente dell'azienda in posizione di comando presso altri soggetti pubblici</t>
  </si>
  <si>
    <t>Rimborsi per acquisto beni da parte di altri soggetti pubblici</t>
  </si>
  <si>
    <t>Altri concorsi, recuperi e rimborsi da parte di altri soggetti pubblici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</si>
  <si>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</si>
  <si>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</si>
  <si>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</si>
  <si>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</si>
  <si>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</si>
  <si>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</si>
  <si>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Rimborso da aziende farmaceutiche per Pay back</t>
  </si>
  <si>
    <t>Pay-back per il superamento del tetto della spesa farmaceutica territoriale</t>
  </si>
  <si>
    <t>Pay-back per superamento del tetto della spesa farmaceutica ospedaliera</t>
  </si>
  <si>
    <t>Ulteriore Pay-back</t>
  </si>
  <si>
    <t>Altri concorsi, recuperi e rimborsi da privati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</si>
  <si>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</si>
  <si>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</si>
  <si>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</si>
  <si>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</si>
  <si>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</si>
  <si>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Altro</t>
  </si>
  <si>
    <t>Altri fitti attivi ed altri proventi da attività immobiliari</t>
  </si>
  <si>
    <t>Altri proventi diversi</t>
  </si>
  <si>
    <t>Cessione gestione esercizi pubblici e macchine distributrici</t>
  </si>
  <si>
    <t>Donazioni e lasciti</t>
  </si>
  <si>
    <t>Interessi attivi</t>
  </si>
  <si>
    <t>Interessi attivi su c/tesoreria unica</t>
  </si>
  <si>
    <t>Interessi attivi su c/c postali e bancari</t>
  </si>
  <si>
    <t>Interessi attivi su depositi bancari</t>
  </si>
  <si>
    <t>Interessi attivi su depositi postali</t>
  </si>
  <si>
    <t>Altri interessi attivi</t>
  </si>
  <si>
    <t>Interessi attivi su titoli</t>
  </si>
  <si>
    <t>Altri proventi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</si>
  <si>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</si>
  <si>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</si>
  <si>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</si>
  <si>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</si>
  <si>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Utili su cambi</t>
  </si>
  <si>
    <t>Plusvalenze</t>
  </si>
  <si>
    <t>Altri proventi straordinari</t>
  </si>
  <si>
    <t>Proventi da donazioni e liberalità diverse</t>
  </si>
  <si>
    <t>Sopravvenienze attive</t>
  </si>
  <si>
    <t xml:space="preserve">Sopravvenienze attive v/Aziende sanitarie pubbliche della Regione </t>
  </si>
  <si>
    <t>Sopravvenienze attive v/terzi</t>
  </si>
  <si>
    <t>Sopravvenienze attive v/terzi relative alla mobilità extraregionale</t>
  </si>
  <si>
    <t>Sopravvenienze attive v/terzi relative al personale</t>
  </si>
  <si>
    <t>Sopravvenienze attive v/terzi relative alle convenzioni con medici di base</t>
  </si>
  <si>
    <t>Sopravvenienze attive v/terzi relative alle convenzioni per la specialistica</t>
  </si>
  <si>
    <t>Sopravvenienze attive v/terzi relative all'acquisto prestaz. sanitarie da operatori accreditati</t>
  </si>
  <si>
    <t>Sopravvenienze attive v/terzi relative all'acquisto di beni e servizi</t>
  </si>
  <si>
    <t>Altre sopravvenienze attive v/terzi</t>
  </si>
  <si>
    <t xml:space="preserve">Insussistenze attive </t>
  </si>
  <si>
    <t>Insussistenze attive v/Aziende sanitarie pubbliche della Regione</t>
  </si>
  <si>
    <t>Insussistenze attive v/terzi</t>
  </si>
  <si>
    <t>Insussistenze attive v/terzi relative alla mobilità extraregionale</t>
  </si>
  <si>
    <t>Insussistenze attive v/terzi relative al personale</t>
  </si>
  <si>
    <t>B.2.A.13)  Rimborsi, assegni e contributi sanitari</t>
  </si>
  <si>
    <t>BA1290</t>
  </si>
  <si>
    <t>B.2.A.14.1)  Contributi ad associazioni di volontariato</t>
  </si>
  <si>
    <t>B.2.A.13.1)  Contributi ad associazioni di volontariato</t>
  </si>
  <si>
    <t>BA1300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</si>
  <si>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</si>
  <si>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</si>
  <si>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</si>
  <si>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</si>
  <si>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</si>
  <si>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</si>
  <si>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</si>
  <si>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</si>
  <si>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</si>
  <si>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</si>
  <si>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</si>
  <si>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- Fondo per rischi ed oneri futuri</t>
  </si>
  <si>
    <t>B.2.B.2)  Consulenze, Collaborazioni, Interinale e altre prestazioni di lavoro non sanitarie</t>
  </si>
  <si>
    <t>B.2.B.2)  Consulenze, Collaborazioni,  Interinale e altre prestazioni di lavoro non sanitarie</t>
  </si>
  <si>
    <t>BA1760</t>
  </si>
  <si>
    <t>B.2.B.2.1) Consulenze non sanitarie da Aziende sanitarie pubbliche della Regione</t>
  </si>
  <si>
    <t>B.2.B.2.1) Consulenze non sanitarie  V/Asl-AO, IRCCS, Policlinici della Regione</t>
  </si>
  <si>
    <t>BA1770</t>
  </si>
  <si>
    <t>B.2.B.2.2) Consulenze non sanitarie da Terzi - Altri soggetti pubblici</t>
  </si>
  <si>
    <t>B.2.B.2.2) Consulenze non sanitarie  da Terzi - Altri enti pubblici</t>
  </si>
  <si>
    <t>BA1780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</si>
  <si>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</si>
  <si>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</si>
  <si>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</si>
  <si>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</si>
  <si>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</si>
  <si>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</si>
  <si>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</si>
  <si>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</si>
  <si>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</si>
  <si>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</si>
  <si>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Costi per assistenza Continuità assistenziale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</si>
  <si>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</si>
  <si>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</si>
  <si>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</si>
  <si>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B - Totale attività di investimento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</si>
  <si>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</si>
  <si>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</si>
  <si>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</si>
  <si>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</si>
  <si>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</si>
  <si>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</si>
  <si>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</si>
  <si>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</si>
  <si>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</si>
  <si>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</si>
  <si>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</si>
  <si>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</si>
  <si>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Compartecipazione al personale per att. libero professionale intramoenia - Consulenze (ex art. 55 c.1 lett. c), d) ed ex Art. 57-58)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</si>
  <si>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</si>
  <si>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</si>
  <si>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</si>
  <si>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</si>
  <si>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</si>
  <si>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Compartecipazione al personale per att. libero professionale intramoenia - Altro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</si>
  <si>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</si>
  <si>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</si>
  <si>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</si>
  <si>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</si>
  <si>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</si>
  <si>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</si>
  <si>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>Totale costi</t>
  </si>
  <si>
    <t>Totale ricavi</t>
  </si>
  <si>
    <t>Altri oneri per il personale personale dirigente non medico:</t>
  </si>
  <si>
    <t>Altre competenze personale dirigente non medico</t>
  </si>
  <si>
    <t>Straordinario</t>
  </si>
  <si>
    <t>Indennità personale</t>
  </si>
  <si>
    <t>Retribuzione per produttività personale</t>
  </si>
  <si>
    <t>Altri oneri per il personale</t>
  </si>
  <si>
    <t>Altre competenze personale dirigente ruolo professionale</t>
  </si>
  <si>
    <t>Altre competenze personale dirigente ruolo tecnico</t>
  </si>
  <si>
    <t>Altre competenze personale dirigente ruolo amministrativo</t>
  </si>
  <si>
    <t>Risultato</t>
  </si>
  <si>
    <t>(al centesimo)</t>
  </si>
  <si>
    <t>b) Ricavi per prestazioni sanitarie e sociosanitarie - intramoenia</t>
  </si>
  <si>
    <t>d) Contributi in c/esercizio - da privati</t>
  </si>
  <si>
    <t>c) Contributi in c/esercizio per ricerca</t>
  </si>
  <si>
    <t>b) Contributi in c/esercizio extra fondo</t>
  </si>
  <si>
    <t>a) Contributi in conto esercizio da Regione  o Provincia Autonoma per quota F.S. rgionale</t>
  </si>
  <si>
    <t>c) Ricavi per prestazioni sanitarie e sociosanitarie - altro</t>
  </si>
  <si>
    <t>a) Ricavi per prestazioni sanitarie e sociosanitarie - ad aziende sanitarie pubbliche</t>
  </si>
  <si>
    <t>a) Acquisti di beni sanitari</t>
  </si>
  <si>
    <t>b) Acquisti di beni non sanitari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</si>
  <si>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</si>
  <si>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</si>
  <si>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</si>
  <si>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</si>
  <si>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</si>
  <si>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a) Ammortamento immobilizzazioni immateriali</t>
  </si>
  <si>
    <t>b) Ammortamento dei fabbricati</t>
  </si>
  <si>
    <t>c) Ammortamento delle altre immobilizzazioni materiali</t>
  </si>
  <si>
    <t>a) Variazione delle rimanenze sanitarie</t>
  </si>
  <si>
    <t>b) Variazione delle rimanenze non sanitarie</t>
  </si>
  <si>
    <t>a) Plusvalenze</t>
  </si>
  <si>
    <t>b) Altri proventi straordinari</t>
  </si>
  <si>
    <t>a) Minusvalenze</t>
  </si>
  <si>
    <t>b) Altri oneri straordinari</t>
  </si>
  <si>
    <t>a) IRAP relativa a personale dipendente</t>
  </si>
  <si>
    <t>b) IRAP relativa a collaboratori e personale assimilato a lavoro dipendente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</si>
  <si>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</si>
  <si>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</si>
  <si>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</si>
  <si>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</si>
  <si>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</si>
  <si>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</si>
  <si>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</si>
  <si>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</si>
  <si>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</si>
  <si>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</si>
  <si>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</si>
  <si>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Consulenze non sanitarie da Aziende sanitarie pubbliche della Regione</t>
  </si>
  <si>
    <t>Consulenze non sanitarie da Terzi - Altri soggetti pubblici</t>
  </si>
  <si>
    <t>Consulenze, Collaborazioni, Interinale e altre prestazioni di lavoro non sanitarie da privato</t>
  </si>
  <si>
    <t>Consulenze non sanitarie da privato</t>
  </si>
  <si>
    <t>Consulenze fiscali</t>
  </si>
  <si>
    <t>Consulenze amministrative</t>
  </si>
  <si>
    <t>Consulenze tecniche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</si>
  <si>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</si>
  <si>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</si>
  <si>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</si>
  <si>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</si>
  <si>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Crediti v/Aziende sanitarie pubbliche della Regione - acconto quota FSR da distribuire</t>
  </si>
  <si>
    <t>Svalutazione Crediti v/Erario</t>
  </si>
  <si>
    <t xml:space="preserve"> VOCE MODELLO CE</t>
  </si>
  <si>
    <t>CODICE VOCE CE Ministeriale</t>
  </si>
  <si>
    <r>
      <t xml:space="preserve">A.1.B.1.2)  Contributi da Regione o Prov. Aut. (extra fondo) - Risorse aggiuntive da bilancio regionale a titolo di copertura </t>
    </r>
    <r>
      <rPr>
        <u val="single"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</si>
  <si>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 val="single"/>
        <sz val="10"/>
        <rFont val="Tahoma"/>
        <family val="2"/>
      </rPr>
      <t>extra LEA</t>
    </r>
  </si>
  <si>
    <t>A.4.A.1.1) Prestazioni di ricovero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</si>
  <si>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</si>
  <si>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</si>
  <si>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</si>
  <si>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</si>
  <si>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</si>
  <si>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</si>
  <si>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</si>
  <si>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</si>
  <si>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</si>
  <si>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(+/-)</t>
  </si>
  <si>
    <t>ACQUISTI DI BENI</t>
  </si>
  <si>
    <t>Acquisti di beni sanitari</t>
  </si>
  <si>
    <t>da pubblico (Aziende sanitarie pubbliche della Regione) – Mobilità intraregionale</t>
  </si>
  <si>
    <t>da pubblico (Aziende sanitarie pubbliche extra Regione) – Mobilità extraregionale</t>
  </si>
  <si>
    <t>da altri soggetti</t>
  </si>
  <si>
    <t xml:space="preserve">Dispositivi medici </t>
  </si>
  <si>
    <t>Beni e prodotti sanitari da Aziende sanitarie pubbliche della Regione</t>
  </si>
  <si>
    <t>Altri beni e prodotti sanitari da Aziende sanitarie pubbliche della Regione</t>
  </si>
  <si>
    <t>Acquisti di beni non sanitari</t>
  </si>
  <si>
    <t>Materiali di guardaroba, di pulizia e di convivenza in genere</t>
  </si>
  <si>
    <t>Cancelleria e stampati</t>
  </si>
  <si>
    <t>Materiali di consumo per l'informatica</t>
  </si>
  <si>
    <t>Materiale didattico, audiovisivo e fotografico</t>
  </si>
  <si>
    <t>Materiali ed accessori per beni sanitari</t>
  </si>
  <si>
    <t>Materiali ed accessori per beni non sanitari</t>
  </si>
  <si>
    <t>Beni e prodotti non sanitari da Aziende sanitarie pubbliche della Regione</t>
  </si>
  <si>
    <t>Altri beni e prodotti non sanitari da Aziende sanitarie pubbliche della Regione</t>
  </si>
  <si>
    <t>ACQUISTI DI SERVIZI</t>
  </si>
  <si>
    <t>Acquisti servizi sanitari</t>
  </si>
  <si>
    <t>Acquisti servizi sanitari per medicina di base</t>
  </si>
  <si>
    <t>- da convenzione</t>
  </si>
  <si>
    <t>Costi per assistenza MMG</t>
  </si>
  <si>
    <t>Quota capitaria nazionale</t>
  </si>
  <si>
    <t>Compensi da fondo ponderazione</t>
  </si>
  <si>
    <t>Assistenza riabilitativa ex art.26 L.833/78 - in regime di ricovero</t>
  </si>
  <si>
    <t>Assistenza riabilitativa ex art.26 L.833/78 - in regime ambulatoriale</t>
  </si>
  <si>
    <t>- da privato (extraregionale)</t>
  </si>
  <si>
    <t>Acquisti servizi sanitari per assistenza integrativa</t>
  </si>
  <si>
    <t>- da privato - AFIR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</si>
  <si>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</si>
  <si>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</si>
  <si>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</si>
  <si>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</si>
  <si>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</si>
  <si>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Assist. Protesica indiretta art. 26, c. 3 L. 833/78 e DM 2/3/84</t>
  </si>
  <si>
    <t>Servizio supporto gestione assistenza protesica</t>
  </si>
  <si>
    <t>Acquisti servizi sanitari per assistenza ospedaliera</t>
  </si>
  <si>
    <t>Acquisto di prestazioni in regime di ricovero (DRG) regionali</t>
  </si>
  <si>
    <t>Acquisto di prestazioni fatturate in regime di ricovero regionali</t>
  </si>
  <si>
    <t>Acquisto di prestazioni in regime di ricovero (DRG) extra regionali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</si>
  <si>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</si>
  <si>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</si>
  <si>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</si>
  <si>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</si>
  <si>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</si>
  <si>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Altre prestazioni  da privato (extraregionale)</t>
  </si>
  <si>
    <t>Compartecipazione al personale per att. libero-prof. (intramoenia)</t>
  </si>
  <si>
    <t>Compartecipazione al personale per att. libero professionale intramoenia - Area ospedaliera</t>
  </si>
  <si>
    <t>Compartecipazione al personale per att. libero professionale intramoenia- Area specialistica</t>
  </si>
  <si>
    <t>Compartecipazione al personale per att. libero professionale intramoenia - Area sanità pubblica</t>
  </si>
  <si>
    <t>Altre consulenze sanitarie e sociosanitarie da privato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</si>
  <si>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</si>
  <si>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</si>
  <si>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</si>
  <si>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</si>
  <si>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</si>
  <si>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</si>
  <si>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</si>
  <si>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</si>
  <si>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</si>
  <si>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Indennità personale universitario (De Maria)</t>
  </si>
  <si>
    <t xml:space="preserve">Lavoro interinale - area sanitaria </t>
  </si>
  <si>
    <t xml:space="preserve">Altre collaborazioni e prestazioni di lavoro - area sanitaria 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</si>
  <si>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</si>
  <si>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</si>
  <si>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</si>
  <si>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</si>
  <si>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</si>
  <si>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</si>
  <si>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</si>
  <si>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</si>
  <si>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</si>
  <si>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Utenze telefoniche</t>
  </si>
  <si>
    <t>Spese telefoniche</t>
  </si>
  <si>
    <t>Internet</t>
  </si>
  <si>
    <t>Utenze elettricità</t>
  </si>
  <si>
    <t>Altre utenze</t>
  </si>
  <si>
    <t>Acqua</t>
  </si>
  <si>
    <t>Gas</t>
  </si>
  <si>
    <t>Canoni radiotelevisivi</t>
  </si>
  <si>
    <t>Banche dati</t>
  </si>
  <si>
    <t>Premi di assicurazione</t>
  </si>
  <si>
    <t xml:space="preserve">Premi di assicurazione - R.C. Professionale </t>
  </si>
  <si>
    <t>Premi di assicurazione - Altri premi assicurativi</t>
  </si>
  <si>
    <t>Altri servizi non sanitari</t>
  </si>
  <si>
    <t>Canoni fotocopiatrici</t>
  </si>
  <si>
    <t>Canoni noleggio automezzi</t>
  </si>
  <si>
    <t>Canoni noleggio altro</t>
  </si>
  <si>
    <t>Canoni di leasing</t>
  </si>
  <si>
    <t>Canoni di leasing - area sanitaria</t>
  </si>
  <si>
    <t>Canoni di leasing operativo</t>
  </si>
  <si>
    <t>Canoni di leasing finanziario</t>
  </si>
  <si>
    <t>Canoni di leasing - area non sanitaria</t>
  </si>
  <si>
    <t>Locazioni e noleggi da Aziende sanitarie pubbliche della Regione</t>
  </si>
  <si>
    <t>Personale del ruolo sanitario</t>
  </si>
  <si>
    <t>Costo del personale dirigente ruolo sanitario</t>
  </si>
  <si>
    <t>Costo del personale dirigente medico</t>
  </si>
  <si>
    <t>Costo del personale dirigente medico - tempo indeterminato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</si>
  <si>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</si>
  <si>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</si>
  <si>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</si>
  <si>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</si>
  <si>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</si>
  <si>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</si>
  <si>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</si>
  <si>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</si>
  <si>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</si>
  <si>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Altre competenze Dirigenza medica e veterinaria</t>
  </si>
  <si>
    <t>Altre competenze Dirigenza medica universitaria</t>
  </si>
  <si>
    <t>Accantonamento al fondo per TFR dipendenti</t>
  </si>
  <si>
    <t>Accantonamento ai fondi integrativi pensione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</si>
  <si>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</si>
  <si>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</si>
  <si>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</si>
  <si>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</si>
  <si>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Costo del personale dirigente medico - altro</t>
  </si>
  <si>
    <t>Costo del personale dirigente non medico</t>
  </si>
  <si>
    <t>Costo del personale comparto ruolo professionale</t>
  </si>
  <si>
    <t>Costo del personale comparto ruolo professionale - tempo indeterminato</t>
  </si>
  <si>
    <t>Costo del personale comparto ruolo professionale - tempo determinato</t>
  </si>
  <si>
    <t>Costo del personale comparto ruolo professionale - altro</t>
  </si>
  <si>
    <t>Personale del ruolo tecnico</t>
  </si>
  <si>
    <t>Costo del personale dirigente ruolo tecnico</t>
  </si>
  <si>
    <t>Costo del personale dirigente ruolo tecnico - tempo indeterminato</t>
  </si>
  <si>
    <t>Costo del personale dirigente ruolo tecnico - tempo determinato</t>
  </si>
  <si>
    <t>Costo del personale dirigente ruolo tecnico - altro</t>
  </si>
  <si>
    <t>Costo del personale comparto ruolo tecnico</t>
  </si>
  <si>
    <t>Costo del personale comparto ruolo tecnico - tempo indeterminato</t>
  </si>
  <si>
    <t>Costo del personale comparto ruolo tecnico - tempo determinato</t>
  </si>
  <si>
    <t>Costo del personale comparto ruolo tecnico - altro</t>
  </si>
  <si>
    <t>Personale del ruolo amministrativo</t>
  </si>
  <si>
    <t>Costo del personale dirigente ruolo amministrativo</t>
  </si>
  <si>
    <t>Costo del personale dirigente ruolo amministrativo - tempo indeterminato</t>
  </si>
  <si>
    <t>Costo del personale dirigente ruolo amministrativo - tempo determinato</t>
  </si>
  <si>
    <t>Costo del personale dirigente ruolo amministrativo - altro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</si>
  <si>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</si>
  <si>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</si>
  <si>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</si>
  <si>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</si>
  <si>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</si>
  <si>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</si>
  <si>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</si>
  <si>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</si>
  <si>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</si>
  <si>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</si>
  <si>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</si>
  <si>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</si>
  <si>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</si>
  <si>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</si>
  <si>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</si>
  <si>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A.4.A.3.7) Prestazioni termali Extraregione</t>
  </si>
  <si>
    <t>A.2.A.1.3.E.3) Prestazioni termali Extraregione</t>
  </si>
  <si>
    <t>AA0530</t>
  </si>
  <si>
    <t>A.4.A.3.8) Prestazioni trasporto ambulanze ed elisoccorso Extraregione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</si>
  <si>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</si>
  <si>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</si>
  <si>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</si>
  <si>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</si>
  <si>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</si>
  <si>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</si>
  <si>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</si>
  <si>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</si>
  <si>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</si>
  <si>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</si>
  <si>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</si>
  <si>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</si>
  <si>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</si>
  <si>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</si>
  <si>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Ricavi per prestazioni sanitarie intramoenia - Area specialistica</t>
  </si>
  <si>
    <t>Ricavi per prestazioni sanitarie intramoenia - Area sanità pubblica</t>
  </si>
  <si>
    <t>Ricavi per prestazioni sanitarie intramoenia - Consulenze (ex art. 55 c.1 lett. c), d) ed ex art. 57-58)</t>
  </si>
  <si>
    <t>Ricavi per prestazioni sanitarie intramoenia - Consulenze (ex art. 55 c.1 lett. c), d) ed ex art. 57-58) (Aziende sanitarie pubbliche della Regione)</t>
  </si>
  <si>
    <t>Ricavi per prestazioni sanitarie intramoenia - Altro</t>
  </si>
  <si>
    <t>Ricavi per prestazioni sanitarie intramoenia - Altro (Aziende sanitarie pubbliche della Regione)</t>
  </si>
  <si>
    <t>Concorsi, recuperi e rimborsi</t>
  </si>
  <si>
    <t>Rimborsi assicurativi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</si>
  <si>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</si>
  <si>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</si>
  <si>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</si>
  <si>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</si>
  <si>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</si>
  <si>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</si>
  <si>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</si>
  <si>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</si>
  <si>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</si>
  <si>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</si>
  <si>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</si>
  <si>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</si>
  <si>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</si>
  <si>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</si>
  <si>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v/altri soggetti pubblici</t>
  </si>
  <si>
    <t>Svalutazione  Crediti v/altri soggetti pubblici per ricerca</t>
  </si>
  <si>
    <t>Svalutazione  Altri crediti diversi</t>
  </si>
  <si>
    <t>Variazione rimanenze sanitarie</t>
  </si>
  <si>
    <t>Variazione rimanenze non sanitarie</t>
  </si>
  <si>
    <t>Accantonamenti dell’esercizio</t>
  </si>
  <si>
    <t>Accantonamenti per rischi</t>
  </si>
  <si>
    <t>Accantonamenti per cause civili ed oneri processuali</t>
  </si>
  <si>
    <t>Accantonamenti per contenzioso personale dipendente</t>
  </si>
  <si>
    <t>Accantonamenti per rischi connessi all'acquisto di prestazioni sanitarie da privato</t>
  </si>
  <si>
    <t>Accantonamenti per copertura diretta dei rischi (autoassicurazione)</t>
  </si>
  <si>
    <t>Altri accantonamenti per rischi</t>
  </si>
  <si>
    <t>Accantonamenti al F.do equo indennizzo</t>
  </si>
  <si>
    <t>Accantonamenti per accordi bonari</t>
  </si>
  <si>
    <t>Accantonamenti per premio di operosità (SUMAI)</t>
  </si>
  <si>
    <t>Accantonamento al fondo SUMAI - Specialisti ambulatoriali</t>
  </si>
  <si>
    <t>Accantonamento al fondo SUMAI - altre professioni</t>
  </si>
  <si>
    <t>Accantonamenti per quote inutilizzate di contributi vincolati</t>
  </si>
  <si>
    <t>Accantonamenti per quote inutilizzate contributi da Regione e Prov. Aut. per quota F.S. vincolato</t>
  </si>
  <si>
    <t>Accantonamenti per quote inutilizzate contributi da soggetti pubblici (extra fondo) vincolati</t>
  </si>
  <si>
    <t>Accantonamenti per quote inutilizzate contributi da soggetti pubblici per ricerca</t>
  </si>
  <si>
    <t>A.2.A.4.2)  Ricavi per prestazioni sanitarie intramoenia - Area specialistica</t>
  </si>
  <si>
    <t>AA0700</t>
  </si>
  <si>
    <t>A.4.D.3)  Ricavi per prestazioni sanitarie intramoenia - Area sanità pubblica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</si>
  <si>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</si>
  <si>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</si>
  <si>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</si>
  <si>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</si>
  <si>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</si>
  <si>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</si>
  <si>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</si>
  <si>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B.1.A.1.1) Medicinali con AIC, ad eccezione di vaccini ed emoderivati di produzione regionale</t>
  </si>
  <si>
    <t>B.2.A.1.1) - da convenzione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</si>
  <si>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</si>
  <si>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</si>
  <si>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</si>
  <si>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</si>
  <si>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</si>
  <si>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</si>
  <si>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B.1.A.2)  Ossigeno</t>
  </si>
  <si>
    <t>BA0080</t>
  </si>
  <si>
    <t>B.1.A.2.1) da pubblico (Aziende sanitarie pubbliche della Regione) – Mobilità intraregionale</t>
  </si>
  <si>
    <t>B.1.A.6)  Materiali diagnostici, lastre RX, mezzi di contrasto per RX, carta per ECG, ECG, etc.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</si>
  <si>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</si>
  <si>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</si>
  <si>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</si>
  <si>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</si>
  <si>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</si>
  <si>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</si>
  <si>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</si>
  <si>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</si>
  <si>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</si>
  <si>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</si>
  <si>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</si>
  <si>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</si>
  <si>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B.1.A.7)   Presidi chirurgici e materiali sanitari</t>
  </si>
  <si>
    <t>BA0250</t>
  </si>
  <si>
    <t>B.1.A.4)  Prodotti dietetici</t>
  </si>
  <si>
    <t>B.1.A.3)  Prodotti dietetici</t>
  </si>
  <si>
    <t>BA0260</t>
  </si>
  <si>
    <t>B.1.A.5)  Materiali per la profilassi (vaccini)</t>
  </si>
  <si>
    <t>B.1.A.4)  Materiali per la profilassi (vaccini)</t>
  </si>
  <si>
    <t>BA0270</t>
  </si>
  <si>
    <t>B.1.A.6)  Prodotti chimici</t>
  </si>
  <si>
    <t>B.1.A.5)  Materiali diagnostici prodotti chimici</t>
  </si>
  <si>
    <t>BA0280</t>
  </si>
  <si>
    <t>B.1.A.7)  Materiali e prodotti per uso veterinario</t>
  </si>
  <si>
    <t>B.1.A.10)  Materiali e Prodotti per uso veterinario</t>
  </si>
  <si>
    <t>BA0290</t>
  </si>
  <si>
    <t>B.1.A.8)  Altri beni e prodotti sanitari</t>
  </si>
  <si>
    <t>B.1.A.11)  Altri beni e prodotti sanitari</t>
  </si>
  <si>
    <t>BA0300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</si>
  <si>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</si>
  <si>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</si>
  <si>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</si>
  <si>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</si>
  <si>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BA0320</t>
  </si>
  <si>
    <t>B.1.B.1)  Prodotti alimentari</t>
  </si>
  <si>
    <t>BA0330</t>
  </si>
  <si>
    <t>- da pubblico (altri soggetti pubbl. della Regione)</t>
  </si>
  <si>
    <t>Acquisto di prestazioni ambulatoriali e diagnostiche extraregione in compensazione</t>
  </si>
  <si>
    <t>Acquisto di prestazioni ambulatoriali e diagnostiche extraregione  fatturate</t>
  </si>
  <si>
    <t>- da privato - Medici SUMAI</t>
  </si>
  <si>
    <t>Compensi fissi</t>
  </si>
  <si>
    <t>Compendi da fondo ponderazione</t>
  </si>
  <si>
    <t>- da privato</t>
  </si>
  <si>
    <t>Servizi sanitari per assistenza specialistica da IRCCS privati e Policlinici privati</t>
  </si>
  <si>
    <t>Servizi sanitari per assistenza specialistica da Ospedali Classificati privati</t>
  </si>
  <si>
    <t>Servizi sanitari per assistenza specialistica da Case di Cura private</t>
  </si>
  <si>
    <t>Servizi sanitari per assistenza specialistica da altri privati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</si>
  <si>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</si>
  <si>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</si>
  <si>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</si>
  <si>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</si>
  <si>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</si>
  <si>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</si>
  <si>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</si>
  <si>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</si>
  <si>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</si>
  <si>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</si>
  <si>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</si>
  <si>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B.2.A.1.1.A) Spese per assistenza MMG</t>
  </si>
  <si>
    <t>BA0440</t>
  </si>
  <si>
    <t>B.2.A.1.1.B) Costi per assistenza PLS</t>
  </si>
  <si>
    <t>B.2.A.1.1.B) Spese per assistenza PLS</t>
  </si>
  <si>
    <t>BA0450</t>
  </si>
  <si>
    <t>B.2.A.1.1.C) Costi per assistenza Continuità assistenziale</t>
  </si>
  <si>
    <t>B.2.A.1.1.C) Spese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</si>
  <si>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</si>
  <si>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</si>
  <si>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</si>
  <si>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</si>
  <si>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B.2.A.1.2) – da pubblico (Asl-AO, IRCCS, Policlinici della Regione) - Mobilità intraregionale</t>
  </si>
  <si>
    <t>BA0480</t>
  </si>
  <si>
    <t>B.2.A.1.3) - da pubblico (Aziende sanitarie pubbliche Extraregione) - Mobilità extraregionale</t>
  </si>
  <si>
    <t>B.2.A.1.3) – da pubblico (Asl-AO, IRCCS, Policlinici  Extra Regione)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</si>
  <si>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</si>
  <si>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</si>
  <si>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</si>
  <si>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</si>
  <si>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</si>
  <si>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</si>
  <si>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B.2.A.2.2) – da pubblico (Asl-AO, IRCCS, Policlinici  della Regione)- Mobilità intraregionale</t>
  </si>
  <si>
    <t>BA0520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</si>
  <si>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</si>
  <si>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</si>
  <si>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</si>
  <si>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</si>
  <si>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</si>
  <si>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</si>
  <si>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B.2.A.3.1)  - da pubblico (Asl-AO, IRCCS, Policlinici della Regione)</t>
  </si>
  <si>
    <t>BA0550</t>
  </si>
  <si>
    <t>B.2.A.3.2) - da pubblico (altri soggetti pubbl. della Regione)</t>
  </si>
  <si>
    <t>B.2.A.3.2)  - da pubblico (altri soggetti pubbl. della Regione)</t>
  </si>
  <si>
    <t>BA0560</t>
  </si>
  <si>
    <t>B.2.A.3.3) - da pubblico (Extraregione)</t>
  </si>
  <si>
    <t>B.2.A.3.3)  - da pubblico (extra Regione)</t>
  </si>
  <si>
    <t>BA0570</t>
  </si>
  <si>
    <t>B.2.A.3.4) - da privato - Medici SUMAI</t>
  </si>
  <si>
    <t>B.2.A.3.4)  - da privato - Medici SUMAI</t>
  </si>
  <si>
    <t>BA0580</t>
  </si>
  <si>
    <t>B.2.A.3.5) - da privato</t>
  </si>
  <si>
    <t>B.2.A.3.5)  - da privato</t>
  </si>
  <si>
    <t>BA0590</t>
  </si>
  <si>
    <t>B.2.A.3.5.A) Servizi sanitari per assistenza specialistica da IRCCS privati e Policlinici privati</t>
  </si>
  <si>
    <t>B.2.A.3.5.A) Servizi sanitari per assistenza specialistica da IRCCS Privati e Policl.privati</t>
  </si>
  <si>
    <t>BA0600</t>
  </si>
  <si>
    <t>B.2.A.3.5.B) Servizi sanitari per assistenza specialistica da Ospedali Classificati privati</t>
  </si>
  <si>
    <t>B.14) Variazione delle rimanenze</t>
  </si>
  <si>
    <t>+/-</t>
  </si>
  <si>
    <t>BA2670</t>
  </si>
  <si>
    <t>B.15.A) Variazione rimanenze sanitarie</t>
  </si>
  <si>
    <t>BA2680</t>
  </si>
  <si>
    <t>B.15.B) Variazione rimanenze non sanitarie</t>
  </si>
  <si>
    <t>B.14.B) Variazione rimanenze non sanitarie</t>
  </si>
  <si>
    <t>BA2690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</si>
  <si>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</si>
  <si>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</si>
  <si>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</si>
  <si>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B.2.A.3.5.C) Servizi sanitari per assistenza specialistica da Case di Cura Private</t>
  </si>
  <si>
    <t>BA0620</t>
  </si>
  <si>
    <t>B.2.A.3.5.D) Servizi sanitari per assistenza specialistica da altri privati</t>
  </si>
  <si>
    <t>B.2.A.3.5.D) Servizi sanitari per assistenza specialistica da altro privato</t>
  </si>
  <si>
    <t>BA0630</t>
  </si>
  <si>
    <t>B.2.A.3.6) - da privato per cittadini non residenti - Extraregione (mobilità attiva in compensazione)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</si>
  <si>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</si>
  <si>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</si>
  <si>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</si>
  <si>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</si>
  <si>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</si>
  <si>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B.2.A.4.1)  - da pubblico (Asl-AO, IRCCS, Policlinici della Regione)</t>
  </si>
  <si>
    <t>BA0660</t>
  </si>
  <si>
    <t>B.2.A.4.2) - da pubblico (altri soggetti pubbl. della Regione)</t>
  </si>
  <si>
    <t>B.2.A.4.2)  - da pubblico (altri soggetti pubbl. della Regione)</t>
  </si>
  <si>
    <t>BA0670</t>
  </si>
  <si>
    <t>B.2.A.4.3)  - da pubblico (extra Regione) non soggetto a compensazione</t>
  </si>
  <si>
    <t>BA0680</t>
  </si>
  <si>
    <t>B.2.A.4.4) - da privato (intraregionale)</t>
  </si>
  <si>
    <t>B.2.A.4.4)  - da privato (intraregionale ed extraregionale)</t>
  </si>
  <si>
    <t>BA0690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</si>
  <si>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</si>
  <si>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</si>
  <si>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</si>
  <si>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</si>
  <si>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BA0710</t>
  </si>
  <si>
    <t>B.2.A.5.1) - da pubblico (Aziende sanitarie pubbliche della Regione)</t>
  </si>
  <si>
    <t>B.2.A.5.1)  - da pubblico (Asl-AO, IRCCS, Policlinici della Regione)</t>
  </si>
  <si>
    <t>BA0720</t>
  </si>
  <si>
    <t>B.2.A.5.2) - da pubblico (altri soggetti pubbl. della Regione)</t>
  </si>
  <si>
    <t>B.2.A.5.2)  - da pubblico (altri soggetti pubbl. della Regione)</t>
  </si>
  <si>
    <t>BA0730</t>
  </si>
  <si>
    <t>B.2.A.5.3) - da pubblico (Extraregione)</t>
  </si>
  <si>
    <t>B.2.A.5.3)  - da pubblico (extra Regione)</t>
  </si>
  <si>
    <t>BA0740</t>
  </si>
  <si>
    <t>B.2.A.5.4) - da privato</t>
  </si>
  <si>
    <t>B.2.A.5.4) 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</si>
  <si>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</si>
  <si>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</si>
  <si>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</si>
  <si>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</si>
  <si>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</si>
  <si>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</si>
  <si>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</si>
  <si>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</si>
  <si>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</si>
  <si>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</si>
  <si>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</si>
  <si>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</si>
  <si>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</si>
  <si>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BA0810</t>
  </si>
  <si>
    <t>B.2.A.7.1) - da pubblico (Aziende sanitarie pubbliche della Regione)</t>
  </si>
  <si>
    <t>B.2.A.6.1)  - da pubblico (Asl-AO, IRCCS, Policlinici della Regione)</t>
  </si>
  <si>
    <t>BA0820</t>
  </si>
  <si>
    <t>Indennità, rimborso spese e oneri sociali per gli Organi Direttivi e Collegio Sindacale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</si>
  <si>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</si>
  <si>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</si>
  <si>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</si>
  <si>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</si>
  <si>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</si>
  <si>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</si>
  <si>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</si>
  <si>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Premi di assicurazione personale dipendente</t>
  </si>
  <si>
    <t>Contravvenzioni e sanzioni amministrative</t>
  </si>
  <si>
    <t>Ammortamenti delle immobilizzazioni immateriali</t>
  </si>
  <si>
    <t>B.2.A.6.4.A) Servizi sanitari per assistenza ospedaliera da IRCCS Privati e Policlinici privati</t>
  </si>
  <si>
    <t>BA0860</t>
  </si>
  <si>
    <t>B.2.A.7.4.B) Servizi sanitari per assistenza ospedaliera da Ospedali Classificati privati</t>
  </si>
  <si>
    <t>B.2.A.6.4.B) Servizi sanitari per assistenza ospedaliera da Ospedali Classificati Privati</t>
  </si>
  <si>
    <t>BA0870</t>
  </si>
  <si>
    <t>B.2.A.7.4.C) Servizi sanitari per assistenza ospedaliera da Case di Cura private</t>
  </si>
  <si>
    <t>B.2.A.6.4.C) Servizi sanitari per assistenza ospedaliera da Case di Cura Private</t>
  </si>
  <si>
    <t>BA0880</t>
  </si>
  <si>
    <t>B.2.A.7.4.D) Servizi sanitari per assistenza ospedaliera da altri privati</t>
  </si>
  <si>
    <t>B.2.A.6.4.D) Servizi sanitari per assistenza ospedaliera da altri soggetti privati</t>
  </si>
  <si>
    <t>BA0890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</si>
  <si>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</si>
  <si>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</si>
  <si>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</si>
  <si>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</si>
  <si>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</si>
  <si>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BA0910</t>
  </si>
  <si>
    <t>B.2.A.8.1) - da pubblico (Aziende sanitarie pubbliche della Regione)</t>
  </si>
  <si>
    <t>B.2.A.7.1)  - da pubblico (Asl-AO, IRCCS, Policlinici della Regione)</t>
  </si>
  <si>
    <t>BA0920</t>
  </si>
  <si>
    <t>B.2.A.8.2) - da pubblico (altri soggetti pubbl. della Regione)</t>
  </si>
  <si>
    <t>B.2.A.7.2)  - da pubblico (altri soggetti pubbl. della Regione)</t>
  </si>
  <si>
    <t>BA0930</t>
  </si>
  <si>
    <t>B.2.A.8.3) - da pubblico (Extraregione) - non soggette a compensazione</t>
  </si>
  <si>
    <t>B.2.A.7.3)  - da pubblico (extra Regione) - non soggette a compensazione</t>
  </si>
  <si>
    <t>BA0940</t>
  </si>
  <si>
    <t>B.2.A.7.4)  - da privato</t>
  </si>
  <si>
    <t>BA0950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</si>
  <si>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</si>
  <si>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</si>
  <si>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</si>
  <si>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</si>
  <si>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BA0970</t>
  </si>
  <si>
    <t>Ricavi per prestaz. sanitarie  e sociosanitarie a rilevanza sanitaria erogate ad Aziende sanitarie pubbliche della Regione</t>
  </si>
  <si>
    <t>Prestazioni di ricovero</t>
  </si>
  <si>
    <t>Rimborso per prestazioni in regime di ricovero (DRG)</t>
  </si>
  <si>
    <t>Rimborso per prestazioni fatturate in regime di ricovero</t>
  </si>
  <si>
    <t>Prestazioni di specialistica ambulatoriale</t>
  </si>
  <si>
    <t>Rimborso per prestazioni ambulatoriali e diagnostiche</t>
  </si>
  <si>
    <t>Rimborso per prestazioni ambulatoriali e diagnostiche fatturate</t>
  </si>
  <si>
    <t>Ricavi per cessione di emocomponenti e cellule staminali Extraregione</t>
  </si>
  <si>
    <t>Ricavi per differenziale tariffe TUC</t>
  </si>
  <si>
    <t>Altre prestazioni sanitarie e sociosanitarie a rilevanza sanitaria non soggette a compensazione Extraregione</t>
  </si>
  <si>
    <t>Prestazioni di assistenza riabilitativa non soggette a compensazione Extraregione</t>
  </si>
  <si>
    <t>Altre prestazioni sanitarie e socio-sanitarie a rilevanza sanitaria non soggette a compensazione Extraregione</t>
  </si>
  <si>
    <t>Altre prestazioni sanitarie a rilevanza sanitaria - Mobilità attiva Internazionale</t>
  </si>
  <si>
    <t>Ricavi per prestazioni sanitarie e sociosanitarie a rilevanza sanitaria erogate da privati v/residenti Extraregione in compensazione (mobilità attiva)</t>
  </si>
  <si>
    <t>Prestazioni di ricovero da priv. Extraregione in compensazione (mobilità attiva)</t>
  </si>
  <si>
    <t>Prestazioni ambulatoriali da priv. Extraregione in compensazione  (mobilità attiva)</t>
  </si>
  <si>
    <t>Prestazioni di File F da priv. Extraregione in compensazione (mobilità attiva)</t>
  </si>
  <si>
    <t>Altre prestazioni sanitarie e sociosanitarie a rilevanza sanitaria erogate da privati v/residenti Extraregione in compensazione (mobilità attiva)</t>
  </si>
  <si>
    <t xml:space="preserve">Ricavi per prestazioni sanitarie e sociosanitarie a rilevanza sanitaria erogate a privati 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</si>
  <si>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</si>
  <si>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</si>
  <si>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</si>
  <si>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</si>
  <si>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</si>
  <si>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</si>
  <si>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</si>
  <si>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</si>
  <si>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</si>
  <si>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</si>
  <si>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</si>
  <si>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</si>
  <si>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</si>
  <si>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</si>
  <si>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</si>
  <si>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</si>
  <si>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</si>
  <si>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Altri rimborsi, assegni e contributi v/Aziende sanitarie pubbliche della Regione</t>
  </si>
  <si>
    <t>Consulenze, Collaborazioni,  Interinale e altre prestazioni di lavoro sanitarie e sociosanitarie</t>
  </si>
  <si>
    <t>Consulenze sanitarie e sociosan. da Aziende sanitarie pubbliche della Regione</t>
  </si>
  <si>
    <t>Consulenze sanitarie e sociosanit. da terzi - Altri soggetti pubblici</t>
  </si>
  <si>
    <t>Consulenze, Collaborazioni,  Interinale e altre prestazioni di lavoro sanitarie e socios. da privato</t>
  </si>
  <si>
    <t>Consulenze sanitarie da privato - articolo 55, comma 2, CCNL 8 giugno 2000</t>
  </si>
  <si>
    <t>C - Totale attività di finanziamento</t>
  </si>
  <si>
    <t>FLUSSO DI CASSA COMPLESSIVO (A+B+C)</t>
  </si>
  <si>
    <t>B.16) Accantonamenti dell’esercizio</t>
  </si>
  <si>
    <t>B.15) Accantonamenti tipici dell’esercizio</t>
  </si>
  <si>
    <t>BA2700</t>
  </si>
  <si>
    <t>B.16.A) Accantonamenti per rischi</t>
  </si>
  <si>
    <t>B.15.A) Accantonamenti per rischi</t>
  </si>
  <si>
    <t>BA2710</t>
  </si>
  <si>
    <t>B.16.A.1)  Accantonamenti per cause civili ed oneri processuali</t>
  </si>
  <si>
    <t>B.15.A.1)  Accantonamenti per cause civili ed oneri processuali</t>
  </si>
  <si>
    <t>BA2720</t>
  </si>
  <si>
    <t>B.16.A.2)  Accantonamenti per contenzioso personale dipendente</t>
  </si>
  <si>
    <t>B.15.A.2)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</si>
  <si>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</si>
  <si>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</si>
  <si>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</si>
  <si>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</si>
  <si>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</si>
  <si>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</si>
  <si>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</si>
  <si>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</si>
  <si>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</si>
  <si>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</si>
  <si>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</si>
  <si>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</si>
  <si>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</si>
  <si>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</si>
  <si>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</si>
  <si>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</si>
  <si>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</si>
  <si>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</si>
  <si>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Medicinali con AIC, ad eccezione di vaccini ed emoderivati di produzione regionale</t>
  </si>
  <si>
    <t>Medicinali senza AIC</t>
  </si>
  <si>
    <t>Emoderivati di produzione regionale</t>
  </si>
  <si>
    <t>Sangue ed emocomponenti</t>
  </si>
  <si>
    <t>Dispositivi medici</t>
  </si>
  <si>
    <t>Dispositivi medici impiantabili attivi</t>
  </si>
  <si>
    <t>Dispositivi medico diagnostici in vitro (IVD)</t>
  </si>
  <si>
    <t>Prodotti dietetici</t>
  </si>
  <si>
    <t>Materiali per la profilassi (vaccini)</t>
  </si>
  <si>
    <t>Prodotti chimici</t>
  </si>
  <si>
    <t>Materiali e prodotti per uso veterinario</t>
  </si>
  <si>
    <t>Altri beni e prodotti sanitari</t>
  </si>
  <si>
    <t>Prodotti alimentari</t>
  </si>
  <si>
    <t>Combustibili, carburanti e lubrificanti</t>
  </si>
  <si>
    <t>Supporti informatici e cancelleria</t>
  </si>
  <si>
    <t>Materiale per la manutenzione</t>
  </si>
  <si>
    <t>Altri beni e prodotti non sanitari</t>
  </si>
  <si>
    <t>Altri concorsi, recuperi e rimborsi da parte della Regione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</si>
  <si>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</si>
  <si>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</si>
  <si>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Rimborsi per acquisto beni da parte di Aziende sanitarie pubbliche della Regione</t>
  </si>
  <si>
    <t xml:space="preserve">Altre collaborazioni e prestazioni di lavoro - area non sanitaria 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</si>
  <si>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</si>
  <si>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</si>
  <si>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</si>
  <si>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</si>
  <si>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Rimborso oneri stipendiali del personale non sanitario in comando</t>
  </si>
  <si>
    <t>Rimborso oneri stipendiali personale non sanitario in comando da Aziende sanitarie pubbliche della Regione</t>
  </si>
  <si>
    <t>Rimborso oneri stipendiali personale non sanitario in comando da Regione, soggetti pubblici e da Università</t>
  </si>
  <si>
    <t>Rimborso oneri stipendiali personale non sanitario in comando da aziende di altre Regioni (Extraregione)</t>
  </si>
  <si>
    <t>Formazione (esternalizzata e non)</t>
  </si>
  <si>
    <t>Formazione (esternalizzata e non) da pubblico</t>
  </si>
  <si>
    <t>Formazione (esternalizzata e non) da privato</t>
  </si>
  <si>
    <t>Manutenzione e riparazione (ordinaria esternalizzata)</t>
  </si>
  <si>
    <t>Manutenzione e riparazione ai fabbricati e loro pertinenze</t>
  </si>
  <si>
    <t>Manutenzione e riparazione agli impianti e macchinari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</si>
  <si>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</si>
  <si>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</si>
  <si>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</si>
  <si>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</si>
  <si>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Manutenzione e riparazione ai mobili e arredi</t>
  </si>
  <si>
    <t>Manutenzione e riparazione agli automezzi</t>
  </si>
  <si>
    <t>Altre manutenzioni e riparazioni</t>
  </si>
  <si>
    <t>Attrezzature informatiche</t>
  </si>
  <si>
    <t>Software</t>
  </si>
  <si>
    <t>Manutenzioni e riparazioni da Aziende sanitarie pubbliche della Regione</t>
  </si>
  <si>
    <t>Fitti passivi</t>
  </si>
  <si>
    <t>Locazioni passive</t>
  </si>
  <si>
    <t>Spese condominiali</t>
  </si>
  <si>
    <t>Canoni di noleggio</t>
  </si>
  <si>
    <t>Canoni di noleggio - area sanitaria</t>
  </si>
  <si>
    <t>Canoni di noleggio - area non sanitaria</t>
  </si>
  <si>
    <t>Canoni hardware e software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</si>
  <si>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</si>
  <si>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</si>
  <si>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</si>
  <si>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</si>
  <si>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EA0180</t>
  </si>
  <si>
    <t>E.1.B.3.2.A) Insussistenze attive v/terzi relative alla mobilità extraregionale</t>
  </si>
  <si>
    <t>E.1.B.3.2.A) Insussistenze attive v/terzi relative alla mobilità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</si>
  <si>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</si>
  <si>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</si>
  <si>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</si>
  <si>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</si>
  <si>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</si>
  <si>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</si>
  <si>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</si>
  <si>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c) IRAP relativa ad attività di libera professione (intramoenia)</t>
  </si>
  <si>
    <t>d) IRAP relativa ad attività commerciale</t>
  </si>
  <si>
    <t>Livello</t>
  </si>
  <si>
    <t>B.2.A.7.2) - da pubblico (altri soggetti pubbl. della Regione)</t>
  </si>
  <si>
    <t>B.2.A.6.2)  - da pubblico (altri soggetti pubbl. della Regione)</t>
  </si>
  <si>
    <t>BA0830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</si>
  <si>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</si>
  <si>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</si>
  <si>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</si>
  <si>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</si>
  <si>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</si>
  <si>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BA0850</t>
  </si>
  <si>
    <t>B.2.A.7.4.A) Servizi sanitari per assistenza ospedaliera da IRCCS privati e Policlinici privati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</si>
  <si>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</si>
  <si>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</si>
  <si>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</si>
  <si>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</si>
  <si>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</si>
  <si>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</si>
  <si>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</si>
  <si>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</si>
  <si>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</si>
  <si>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</si>
  <si>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</si>
  <si>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</si>
  <si>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</si>
  <si>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</si>
  <si>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</si>
  <si>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</si>
  <si>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</si>
  <si>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</si>
  <si>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</si>
  <si>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</si>
  <si>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</si>
  <si>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</si>
  <si>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</si>
  <si>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</si>
  <si>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</si>
  <si>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EA0330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</si>
  <si>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</si>
  <si>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</si>
  <si>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EA0340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</si>
  <si>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</si>
  <si>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</si>
  <si>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</si>
  <si>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</si>
  <si>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</si>
  <si>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</si>
  <si>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</si>
  <si>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</si>
  <si>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</si>
  <si>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</si>
  <si>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E.2.B.3.2.B.1) Soprav. passive v/terzi relative al personale - ruolo sanitario - dirigenza medica</t>
  </si>
  <si>
    <t>EA0390</t>
  </si>
  <si>
    <t>E.2.B.3.2.B.2) Soprav. passive v/terzi relative al personale - dirigenza non medica</t>
  </si>
  <si>
    <t>E.2.B.3.2.B.2) Soprav. passive v/terzi relative al personale - ruolo sanitario - dirigenza non medica</t>
  </si>
  <si>
    <t>EA0400</t>
  </si>
  <si>
    <t>Costo del personale comparto ruolo amministrativo</t>
  </si>
  <si>
    <t>Costo del personale comparto ruolo amministrativo - tempo indeterminato</t>
  </si>
  <si>
    <t>Costo del personale comparto ruolo amministrativo - tempo determinato</t>
  </si>
  <si>
    <t>Costo del personale comparto ruolo amministrativo - altro</t>
  </si>
  <si>
    <t>Imposte e tasse (escluso IRAP e IRES)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</si>
  <si>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</si>
  <si>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</si>
  <si>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</si>
  <si>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</si>
  <si>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</si>
  <si>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</si>
  <si>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</si>
  <si>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</si>
  <si>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Altri oneri diversi di gestione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</si>
  <si>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</si>
  <si>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</si>
  <si>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</si>
  <si>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</si>
  <si>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</si>
  <si>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Ammortamento dei fabbricati</t>
  </si>
  <si>
    <t>Ammortamenti fabbricati non strumentali (disponibili)</t>
  </si>
  <si>
    <t>Ammortamenti fabbricati strumentali (indisponibili)</t>
  </si>
  <si>
    <t>Ammortamenti delle altre immobilizzazioni materiali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</si>
  <si>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</si>
  <si>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</si>
  <si>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</si>
  <si>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</si>
  <si>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</si>
  <si>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</si>
  <si>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Svalutazione delle immobilizzazioni immateriali e materiali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</si>
  <si>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</si>
  <si>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</si>
  <si>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</si>
  <si>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</si>
  <si>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</si>
  <si>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</si>
  <si>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</si>
  <si>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</si>
  <si>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</si>
  <si>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</si>
  <si>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</si>
  <si>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</si>
  <si>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</si>
  <si>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Svalutazione Crediti finanziari v/Stato</t>
  </si>
  <si>
    <t>Svalutazione  Crediti finanziari v/Regione</t>
  </si>
  <si>
    <t>II</t>
  </si>
  <si>
    <t>III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</si>
  <si>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</si>
  <si>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</si>
  <si>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</si>
  <si>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</si>
  <si>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</si>
  <si>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BA1040</t>
  </si>
  <si>
    <t>B.2.A.10.1) - da pubblico (Aziende sanitarie pubbliche della Regione) - Mobilità intraregionale</t>
  </si>
  <si>
    <t>B.2.A.9.1)  - da pubblico (Asl-AO, IRCCS, Policlinici della Regione)</t>
  </si>
  <si>
    <t>BA1050</t>
  </si>
  <si>
    <t>B.2.A.10.2) - da pubblico (altri soggetti pubbl. della Regione)</t>
  </si>
  <si>
    <t>BA1060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</si>
  <si>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</si>
  <si>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</si>
  <si>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</si>
  <si>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</si>
  <si>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</si>
  <si>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</si>
  <si>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</si>
  <si>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</si>
  <si>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</si>
  <si>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v/clienti privati</t>
  </si>
  <si>
    <t>Svalutazione  Crediti v/gestioni liquidatorie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</si>
  <si>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</si>
  <si>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</si>
  <si>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</si>
  <si>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</si>
  <si>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</si>
  <si>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</si>
  <si>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</si>
  <si>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</si>
  <si>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A.1.C.1)  Contributi da Ministero della Salute per ricerca corrente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</si>
  <si>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</si>
  <si>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</si>
  <si>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</si>
  <si>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</si>
  <si>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</si>
  <si>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BA1460</t>
  </si>
  <si>
    <t>Altre sopravvenienze passive v/Aziende sanitarie pubbliche della Regione</t>
  </si>
  <si>
    <t>Sopravvenienze passive v/terzi</t>
  </si>
  <si>
    <t>Sopravvenienze passive v/terzi relative alla mobilità extraregionale</t>
  </si>
  <si>
    <t>Sopravvenienze passive v/terzi relative al personale</t>
  </si>
  <si>
    <t>Soprav. passive v/terzi relative al personale - dirigenza medica</t>
  </si>
  <si>
    <t xml:space="preserve">Ammortamenti </t>
  </si>
  <si>
    <t>Accantonamenti</t>
  </si>
  <si>
    <t>a) Accantonamenti per rischi</t>
  </si>
  <si>
    <t>b) Accantonamenti per premio operosità</t>
  </si>
  <si>
    <t>d) Altri accantonamenti</t>
  </si>
  <si>
    <t>c) Accantonamenti per quote inutilizzate di contributi vincolati</t>
  </si>
  <si>
    <t>TOTALE B)</t>
  </si>
  <si>
    <t>DIFFERENZA TRA VALORE E COSTI DELLA PRODUZIONE (A-B)</t>
  </si>
  <si>
    <t xml:space="preserve">Interessi attivi e altri proventi finanziari </t>
  </si>
  <si>
    <t xml:space="preserve">Interessi passivi e altri oneri finanziari </t>
  </si>
  <si>
    <t>TOTALE C)</t>
  </si>
  <si>
    <t>TOTALE D)</t>
  </si>
  <si>
    <t>TOTALE E)</t>
  </si>
  <si>
    <t>Y)</t>
  </si>
  <si>
    <t>IMPOSTE SUL REDDITO D'ESERCIZIO</t>
  </si>
  <si>
    <t>1)</t>
  </si>
  <si>
    <t>2)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</si>
  <si>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</si>
  <si>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</si>
  <si>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</si>
  <si>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</si>
  <si>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Y.1.D) IRAP relativa ad attività commerciali</t>
  </si>
  <si>
    <t>3)</t>
  </si>
  <si>
    <t xml:space="preserve"> Accantonamento a F.do Imposte (Accertamenti, condoni, ecc.)</t>
  </si>
  <si>
    <t>Acquisto di prestazioni fatturate in regime di ricovero extra regionali</t>
  </si>
  <si>
    <t>Servizi sanitari per assistenza ospedaliera da IRCCS privati e Policlinici privati</t>
  </si>
  <si>
    <t>Servizi sanitari per assistenza ospedaliera da Ospedali Classificati privati</t>
  </si>
  <si>
    <t>Servizi sanitari per assistenza ospedaliera da Case di Cura private</t>
  </si>
  <si>
    <t>Servizi sanitari per assistenza ospedaliera da altri privati</t>
  </si>
  <si>
    <t>Acquisto prestazioni di psichiatria residenziale e semiresidenziale</t>
  </si>
  <si>
    <t>- da pubblico (Extraregione) - non soggette a compensazione</t>
  </si>
  <si>
    <t>Acquisto prestazioni di distribuzione farmaci File F</t>
  </si>
  <si>
    <t>Rimborso costo farmaci</t>
  </si>
  <si>
    <t>Servizio di distribuzione</t>
  </si>
  <si>
    <t>Compenso distribuzione per conto (DPC)</t>
  </si>
  <si>
    <t>Acquisto prestazioni termali in convenzione</t>
  </si>
  <si>
    <t>Acquisto prestazioni di trasporto sanitario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</si>
  <si>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</si>
  <si>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</si>
  <si>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</si>
  <si>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</si>
  <si>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</si>
  <si>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- da pubblico (altri soggetti pubblici della Regione)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</si>
  <si>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</si>
  <si>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</si>
  <si>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</si>
  <si>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</si>
  <si>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>- da pubblico (Extraregione) non soggette a compensazione</t>
  </si>
  <si>
    <t>B.3.A)  Manutenzione e riparazione ai fabbricati e loro pertinenze</t>
  </si>
  <si>
    <t>B.3.A)  Manutenzione e riparazione agli immobili e loro pertinenze</t>
  </si>
  <si>
    <t>BA1930</t>
  </si>
  <si>
    <t>B.3.B)  Manutenzione e riparazione agli impianti e macchinari</t>
  </si>
  <si>
    <t>B.3.B)  Manutenzione e riparazione ai mobili e macchine</t>
  </si>
  <si>
    <t>BA1940</t>
  </si>
  <si>
    <t>B.3.C)  Manutenzione e riparazione alle attrezzature sanitarie e scientifiche</t>
  </si>
  <si>
    <t>BA1950</t>
  </si>
  <si>
    <t>B.3.D)  Manutenzione e riparazione ai mobili e arredi</t>
  </si>
  <si>
    <t>B.3.C)  Manutenzione e riparazione alle attrezzature tecnico-scientifico sanitarie</t>
  </si>
  <si>
    <t>BA1960</t>
  </si>
  <si>
    <t>B.3.E)  Manutenzione e riparazione agli automezzi</t>
  </si>
  <si>
    <t>B.3.D)  Manutenzione e riparazione per la manut. di automezzi (sanitari e non)</t>
  </si>
  <si>
    <t>BA1970</t>
  </si>
  <si>
    <t>B.3.F)  Altre manutenzioni e riparazioni</t>
  </si>
  <si>
    <r>
      <t xml:space="preserve">Contributi da Regione o Prov. Aut. (extra fondo) - Risorse aggiuntive da bilancio regionale a titolo di copertura </t>
    </r>
    <r>
      <rPr>
        <b/>
        <u val="single"/>
        <sz val="10"/>
        <rFont val="Tahoma"/>
        <family val="2"/>
      </rPr>
      <t>extra LEA</t>
    </r>
  </si>
  <si>
    <t>Contributi da Regione o Prov. Aut. (extra fondo) - Altro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</si>
  <si>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</si>
  <si>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</si>
  <si>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</si>
  <si>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</si>
  <si>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</si>
  <si>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</si>
  <si>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</si>
  <si>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B.15.C.1)  Accantonamenti per interessi di mora</t>
  </si>
  <si>
    <t>AA0300</t>
  </si>
  <si>
    <t>Rimborso oneri stipendiali del personale sanitario in comando</t>
  </si>
  <si>
    <t>Rimborso oneri stipendiali personale sanitario in comando da Aziende sanitarie pubbliche della Regione</t>
  </si>
  <si>
    <t>Rimborso oneri stipendiali personale sanitario in comando da Regioni, soggetti pubblici e da Università</t>
  </si>
  <si>
    <t>Rimborso oneri stipendiali personale sanitario in comando da aziende di altre Regioni (Extraregione)</t>
  </si>
  <si>
    <t>Altri servizi sanitari e sociosanitari a rilevanza sanitaria</t>
  </si>
  <si>
    <t>Altri servizi sanitari e sociosanitari a rilevanza sanitaria da pubblico - Aziende sanitarie pubbliche della Regione</t>
  </si>
  <si>
    <t>Altri servizi sanitari e sociosanitari  a rilevanza sanitaria da pubblico - Altri soggetti pubblici della Regione</t>
  </si>
  <si>
    <t>Altri servizi sanitari e sociosanitari a rilevanza sanitaria da pubblico (Extraregione)</t>
  </si>
  <si>
    <t>Altri servizi sanitari da privato</t>
  </si>
  <si>
    <t>Compensi per sperimentazioni cliniche</t>
  </si>
  <si>
    <t>Costi per servizi sanitari - Mobilità internazionale passiva</t>
  </si>
  <si>
    <t>Costi per differenziale tariffe TUC</t>
  </si>
  <si>
    <t xml:space="preserve">Servizi non sanitari </t>
  </si>
  <si>
    <t>Lavanderia</t>
  </si>
  <si>
    <t>Pulizia</t>
  </si>
  <si>
    <t>Mensa</t>
  </si>
  <si>
    <t>Riscaldamento</t>
  </si>
  <si>
    <t>Servizi di assistenza informatica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</si>
  <si>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</si>
  <si>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</si>
  <si>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</si>
  <si>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</si>
  <si>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Smaltimento rifiuti</t>
  </si>
  <si>
    <t>B.11.B) Ammortamenti fabbricati strumentali (indisponibili)</t>
  </si>
  <si>
    <t>BA2620</t>
  </si>
  <si>
    <t>B.13) Ammortamenti delle altre immobilizzazioni materiali</t>
  </si>
  <si>
    <t>B.12) Ammortamenti delle altre immobilizzazioni materiali</t>
  </si>
  <si>
    <t>BA2630</t>
  </si>
  <si>
    <t>B.14) Svalutazione delle immobilizzazioni e dei crediti</t>
  </si>
  <si>
    <t>B.13) Svalutazione dei crediti</t>
  </si>
  <si>
    <t>BA2640</t>
  </si>
  <si>
    <t>B.14.A) Svalutazione delle immobilizzazioni immateriali e materiali</t>
  </si>
  <si>
    <t>B.14.A) Variazione rimanenze sanitarie</t>
  </si>
  <si>
    <t>BA2650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</si>
  <si>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</si>
  <si>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</si>
  <si>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</si>
  <si>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</si>
  <si>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</si>
  <si>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</si>
  <si>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 xml:space="preserve">Altre prestazioni sanitarie e socio-sanitarie a rilevanza sanitaria </t>
  </si>
  <si>
    <t>Consulenze sanitarie</t>
  </si>
  <si>
    <t xml:space="preserve">Ricavi per prestaz. sanitarie e sociosanitarie a rilevanza sanitaria erogate ad altri soggetti pubblici </t>
  </si>
  <si>
    <t>Ricavi per prestaz. sanitarie e sociosanitarie a rilevanza sanitaria erogate a soggetti pubblici Extraregione</t>
  </si>
  <si>
    <t>Rimborso per prestazioni in regime di ricovero in compensazione</t>
  </si>
  <si>
    <t>Prestazioni ambulatoriali</t>
  </si>
  <si>
    <t>Rimborso per prestazioni ambulatoriali e diagnostiche in compensazione</t>
  </si>
  <si>
    <t>Prestazioni di psichiatria non soggetta a compensazione (resid. e semiresid.)</t>
  </si>
  <si>
    <t>Prestazioni servizi MMG, PLS, Contin. assistenziale Extraregione</t>
  </si>
  <si>
    <t>Prestazioni servizi farmaceutica convenzionata Extraregione</t>
  </si>
  <si>
    <t>Prestazioni termali Extraregione</t>
  </si>
  <si>
    <t>Prestazioni trasporto ambulanze ed elisoccorso Extraregione</t>
  </si>
  <si>
    <t>Altre prestazioni sanitarie e sociosanitarie a rilevanza sanitaria Extraregione</t>
  </si>
  <si>
    <t>Costo del personale dirigente non medico - tempo indeterminato</t>
  </si>
  <si>
    <t>Indennità di risultato</t>
  </si>
  <si>
    <t>Altro trattamento accessorio</t>
  </si>
  <si>
    <t>Oneri sociali su retribuzione</t>
  </si>
  <si>
    <t>Costo del personale dirigente non medico - tempo determinato</t>
  </si>
  <si>
    <t>Costo del personale comparto ruolo sanitario</t>
  </si>
  <si>
    <t>Costo del personale comparto ruolo sanitario - tempo indeterminato</t>
  </si>
  <si>
    <t>Costo del personale comparto ruolo sanitario - tempo determinato</t>
  </si>
  <si>
    <t>Costo del personale comparto ruolo sanitario - altro</t>
  </si>
  <si>
    <t>Personale del ruolo professionale</t>
  </si>
  <si>
    <t>Costo del personale dirigente ruolo professionale</t>
  </si>
  <si>
    <t>Costo del personale dirigente ruolo professionale - tempo indeterminato</t>
  </si>
  <si>
    <t>Costo del personale dirigente ruolo professionale - tempo determinato</t>
  </si>
  <si>
    <t>B.2.A.9.1) - da pubblico (Aziende sanitarie pubbliche della Regione) - Mobilità intraregionale</t>
  </si>
  <si>
    <t>B.2.A.8.1)  - da pubblico (Asl-AO, IRCCS, Policlinici della Regione)</t>
  </si>
  <si>
    <t>BA0980</t>
  </si>
  <si>
    <t>B.2.A.9.2) - da pubblico (altri soggetti pubbl. della Regione)</t>
  </si>
  <si>
    <t>BA0990</t>
  </si>
  <si>
    <t>B.2.A.9.3) - da pubblico (Extraregione)</t>
  </si>
  <si>
    <t>B.2.A.8.3) - da pubblico (extra Regione)</t>
  </si>
  <si>
    <t>BA1000</t>
  </si>
  <si>
    <t>B.2.A.8.4) - da privato (intraregionale ed extraregionale)</t>
  </si>
  <si>
    <t>BA1010</t>
  </si>
  <si>
    <t>B.2.A.9.5) - da privato (extraregionale)</t>
  </si>
  <si>
    <t>BA1020</t>
  </si>
  <si>
    <t>B.2.A.10.3) - da pubblico (Extraregione)</t>
  </si>
  <si>
    <t>B.2.A.9.3) - da pubblico (extra Regione)</t>
  </si>
  <si>
    <t>BA1070</t>
  </si>
  <si>
    <t>B.2.A.14.2)  Rimborsi per cure all'estero</t>
  </si>
  <si>
    <t>B.2.A.13.2)  Rimborsi per cure all'estero</t>
  </si>
  <si>
    <t>BA1310</t>
  </si>
  <si>
    <t>B.2.A.14.3)  Contributi a società partecipate e/o enti dipendenti della Regione</t>
  </si>
  <si>
    <t>B.2.A.13.3)  Contributi per ARPA</t>
  </si>
  <si>
    <t>BA1320</t>
  </si>
  <si>
    <t>B.2.A.14.4)  Contributo Legge 210/92</t>
  </si>
  <si>
    <t>B.2.A.13.5)  Contributo Legge 210/92</t>
  </si>
  <si>
    <t>BA1330</t>
  </si>
  <si>
    <t>B.2.A.14.5)  Altri rimborsi, assegni e contributi</t>
  </si>
  <si>
    <t>B.2.A.13.6)  Altri rimborsi, assegni e contributi</t>
  </si>
  <si>
    <t>BA1340</t>
  </si>
  <si>
    <t>B.2.A.14.6)  Rimborsi, assegni e contributi v/Aziende sanitarie pubbliche della Regione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</si>
  <si>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</si>
  <si>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</si>
  <si>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</si>
  <si>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</si>
  <si>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</si>
  <si>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</si>
  <si>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B.2.A.14.1) Consulenze sanitarie e sociosan. v/Asl-AO, IRCCS, Policlinici della Regione</t>
  </si>
  <si>
    <t>BA1370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</si>
  <si>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</si>
  <si>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</si>
  <si>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</si>
  <si>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</si>
  <si>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</si>
  <si>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</si>
  <si>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</si>
  <si>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</si>
  <si>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</si>
  <si>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B.2.A.14.3.A) Consulenze sanitarie e sociosanitarie da privato</t>
  </si>
  <si>
    <t>BA1410</t>
  </si>
  <si>
    <t>B.2.A.15.3.C) Collaborazioni coordinate e continuative sanitarie e socios. da privato</t>
  </si>
  <si>
    <t>B.2.A.14.3.B) Collaborazioni coordinate e continuative sanitarie e socios. da privato</t>
  </si>
  <si>
    <t>BA1420</t>
  </si>
  <si>
    <t xml:space="preserve">B.2.A.15.3.D) Indennità a personale universitario - area sanitaria </t>
  </si>
  <si>
    <t xml:space="preserve">B.2.A.14.3.C) Indennità a personale universitario - area sanitaria </t>
  </si>
  <si>
    <t>BA1430</t>
  </si>
  <si>
    <t xml:space="preserve">B.2.A.15.3.E) Lavoro interinale - area sanitaria </t>
  </si>
  <si>
    <t xml:space="preserve">B.2.A.14.3.D) Lavoro interninale - area sanitaria </t>
  </si>
  <si>
    <t>BA1440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</si>
  <si>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</si>
  <si>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</si>
  <si>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</si>
  <si>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</si>
  <si>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</si>
  <si>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BA1480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</si>
  <si>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</si>
  <si>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</si>
  <si>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</si>
  <si>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</si>
  <si>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</si>
  <si>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</si>
  <si>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</si>
  <si>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</si>
  <si>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</si>
  <si>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</si>
  <si>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 xml:space="preserve">B.2.B.2.3.C) Lavoro interninale - area non sanitaria </t>
  </si>
  <si>
    <t>BA1830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</si>
  <si>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</si>
  <si>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</si>
  <si>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</si>
  <si>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</si>
  <si>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</si>
  <si>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</si>
  <si>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</si>
  <si>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BA1860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</si>
  <si>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</si>
  <si>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</si>
  <si>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BA1870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</si>
  <si>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</si>
  <si>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</si>
  <si>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</si>
  <si>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</si>
  <si>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</si>
  <si>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</si>
  <si>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</si>
  <si>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</si>
  <si>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</si>
  <si>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</si>
  <si>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</si>
  <si>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B.3.E)  Altre manutenzioni e riparazioni</t>
  </si>
  <si>
    <t>BA1980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</si>
  <si>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</si>
  <si>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</si>
  <si>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</si>
  <si>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</si>
  <si>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BA2000</t>
  </si>
  <si>
    <t>B.4.A)  Fitti passivi</t>
  </si>
  <si>
    <t>B.4.A)  Affitti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</si>
  <si>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</si>
  <si>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</si>
  <si>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</si>
  <si>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</si>
  <si>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</si>
  <si>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</si>
  <si>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</si>
  <si>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</si>
  <si>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</si>
  <si>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</si>
  <si>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</si>
  <si>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</si>
  <si>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</si>
  <si>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</si>
  <si>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</si>
  <si>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</si>
  <si>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</si>
  <si>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</si>
  <si>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</si>
  <si>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</si>
  <si>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</si>
  <si>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</si>
  <si>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</si>
  <si>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</si>
  <si>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</si>
  <si>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</si>
  <si>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</si>
  <si>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</si>
  <si>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</si>
  <si>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</si>
  <si>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</si>
  <si>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</si>
  <si>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</si>
  <si>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</si>
  <si>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</si>
  <si>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</si>
  <si>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</si>
  <si>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</si>
  <si>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</si>
  <si>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</si>
  <si>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</si>
  <si>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</si>
  <si>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</si>
  <si>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Totale Ammortamenti delle immobilizzazioni materiali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</si>
  <si>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</si>
  <si>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</si>
  <si>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</si>
  <si>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</si>
  <si>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</si>
  <si>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</si>
  <si>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</si>
  <si>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BA2600</t>
  </si>
  <si>
    <t>B.12.A) Ammortamenti fabbricati non strumentali (disponibili)</t>
  </si>
  <si>
    <t>B.11.A) Ammortamenti fabbricati non strumentali (disponibili)</t>
  </si>
  <si>
    <t>BA2610</t>
  </si>
  <si>
    <t>B.12.B) Ammortamenti fabbricati strumentali (indisponibili)</t>
  </si>
  <si>
    <t>B.14.B) Svalutazione dei crediti</t>
  </si>
  <si>
    <t>BA2660</t>
  </si>
  <si>
    <t>B.15) Variazione delle rimanenze</t>
  </si>
  <si>
    <t>C.1.A) Interessi attivi su c/tesoreria unica</t>
  </si>
  <si>
    <t>C.1.A) Interessi attivi su c/tesoreria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</si>
  <si>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</si>
  <si>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</si>
  <si>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</si>
  <si>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</si>
  <si>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</si>
  <si>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</si>
  <si>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</si>
  <si>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</si>
  <si>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</si>
  <si>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</si>
  <si>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</si>
  <si>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</si>
  <si>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</si>
  <si>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</si>
  <si>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</si>
  <si>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</si>
  <si>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</si>
  <si>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</si>
  <si>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</si>
  <si>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</si>
  <si>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C.3.A) Interessi passivi su c/c tesoreria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</si>
  <si>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</si>
  <si>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</si>
  <si>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</si>
  <si>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</si>
  <si>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</si>
  <si>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</si>
  <si>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</si>
  <si>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</si>
  <si>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</si>
  <si>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</si>
  <si>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</si>
  <si>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</si>
  <si>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</si>
  <si>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</si>
  <si>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</si>
  <si>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</si>
  <si>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</si>
  <si>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</si>
  <si>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</si>
  <si>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</si>
  <si>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</si>
  <si>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</si>
  <si>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</si>
  <si>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</si>
  <si>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</si>
  <si>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</si>
  <si>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</si>
  <si>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</si>
  <si>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</si>
  <si>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</si>
  <si>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</si>
  <si>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</si>
  <si>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E.1.B.2.1) Sopravvenienze Attive v/Asl-AO, IRCCS, Policlinici</t>
  </si>
  <si>
    <t>EA0070</t>
  </si>
  <si>
    <t>E.1.B.2.2) Sopravvenienze attive v/terzi</t>
  </si>
  <si>
    <t>E.1.B.2.2) Sopravvenienze Attive v/terzi</t>
  </si>
  <si>
    <t>EA0080</t>
  </si>
  <si>
    <t>E.1.B.2.2.A) Sopravvenienze attive v/terzi relative alla mobilità extraregionale</t>
  </si>
  <si>
    <t>E.1.B.2.2.A) Sopravvenienze attive v/terzi relative alla mobilità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</si>
  <si>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</si>
  <si>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</si>
  <si>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</si>
  <si>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</si>
  <si>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</si>
  <si>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</si>
  <si>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</si>
  <si>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X</t>
  </si>
  <si>
    <t>Previsione 2017</t>
  </si>
  <si>
    <t>Pre-consuntivo 2016</t>
  </si>
  <si>
    <t>VARIAZIONE Previsione 2017/Pre-consuntivo 2016</t>
  </si>
  <si>
    <t>IMPORTO  Previsione 2017</t>
  </si>
  <si>
    <t>IMPORTO Pre-consuntivo 2016</t>
  </si>
  <si>
    <t>Preconsuntivo 2016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</si>
  <si>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</si>
  <si>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</si>
  <si>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</si>
  <si>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</si>
  <si>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</si>
  <si>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</si>
  <si>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</si>
  <si>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</si>
  <si>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</si>
  <si>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</si>
  <si>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</si>
  <si>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</si>
  <si>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</si>
  <si>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</si>
  <si>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</si>
  <si>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</si>
  <si>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</si>
  <si>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BA1520</t>
  </si>
  <si>
    <t>B.2.A.16.3) Altri servizi sanitari e sociosanitari a rilevanza sanitaria da pubblico (Extraregione)</t>
  </si>
  <si>
    <t>B.2.A.15.3) Altri servizi sanitari e sociosanitari da pubblico (extra Regione)</t>
  </si>
  <si>
    <t>BA1530</t>
  </si>
  <si>
    <t>B.2.A.16.4)  Altri servizi sanitari da privato</t>
  </si>
  <si>
    <t>B.2.A.15.4)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</si>
  <si>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</si>
  <si>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</si>
  <si>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</si>
  <si>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</si>
  <si>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</si>
  <si>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</si>
  <si>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</si>
  <si>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</si>
  <si>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</si>
  <si>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</si>
  <si>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</si>
  <si>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</si>
  <si>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</si>
  <si>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</si>
  <si>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</si>
  <si>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</si>
  <si>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</si>
  <si>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</si>
  <si>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B.2.B.1.5)   Elaborazione dati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</si>
  <si>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</si>
  <si>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</si>
  <si>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</si>
  <si>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</si>
  <si>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</si>
  <si>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</si>
  <si>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</si>
  <si>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</si>
  <si>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</si>
  <si>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</si>
  <si>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</si>
  <si>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</si>
  <si>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</si>
  <si>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</si>
  <si>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</si>
  <si>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</si>
  <si>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</si>
  <si>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</si>
  <si>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</si>
  <si>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</si>
  <si>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B.2.B.1.12.A) Altri servizi non sanitari da pubblico (Asl-AO, IRCCS, Policlinici della Regione)</t>
  </si>
  <si>
    <t>BA1730</t>
  </si>
  <si>
    <t>B.2.B.1.12.B) Altri servizi non sanitari da altri soggetti pubblici</t>
  </si>
  <si>
    <t>B.2.B.1.12.B) Altri servizi non sanitari da pubblico</t>
  </si>
  <si>
    <t>BA1740</t>
  </si>
  <si>
    <t>B.2.B.1.12.C) Altri servizi non sanitari da privato</t>
  </si>
  <si>
    <t>BA1750</t>
  </si>
  <si>
    <t>AA1010</t>
  </si>
  <si>
    <t>A.7.C)  Quota imputata all'esercizio dei finanziamenti per beni di prima dotazione</t>
  </si>
  <si>
    <t>A.5.A.3)  Costi capitalizzati da utilizzo altre poste del patrimonio netto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</si>
  <si>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</si>
  <si>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</si>
  <si>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</si>
  <si>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</si>
  <si>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</si>
  <si>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</si>
  <si>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</si>
  <si>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</si>
  <si>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</si>
  <si>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</si>
  <si>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</si>
  <si>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</si>
  <si>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p) Altri servizi sanitari e sociosanitari a rilevanza sanitaria</t>
  </si>
  <si>
    <t>o)  Consulenze, Collaborazioni,  Interinale e altre prestazioni di lavoro sanitarie e sociosanitarie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</si>
  <si>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</si>
  <si>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</si>
  <si>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</si>
  <si>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</si>
  <si>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</si>
  <si>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</si>
  <si>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Oneri diversi di gestione</t>
  </si>
  <si>
    <t>TOTALE Y)</t>
  </si>
  <si>
    <t>MINISTERO DELLA SALUTE</t>
  </si>
  <si>
    <t>CE</t>
  </si>
  <si>
    <t>Direzione Generale della Programmazione Sanitaria</t>
  </si>
  <si>
    <t>Direzione Generale del Sistema Informativo e Statistico Sanitario</t>
  </si>
  <si>
    <t>MODELLO DI RILEVAZIONE DEL CONTO ECONOMICO
AZIENDE SANITARIE LOCALI - AZIENDE OSPEDALIERE
IRCCS - AZIENDE OSPEDALIERE UNIVERSITARIE</t>
  </si>
  <si>
    <t>STRUTTURA RILEVATA</t>
  </si>
  <si>
    <t>PERIODO DI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</si>
  <si>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</si>
  <si>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</si>
  <si>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</si>
  <si>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</si>
  <si>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</si>
  <si>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</si>
  <si>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</si>
  <si>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</si>
  <si>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</si>
  <si>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</si>
  <si>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</si>
  <si>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 xml:space="preserve">                                                            VOCE MODELLO CE</t>
  </si>
  <si>
    <t>A)  Valore della produzione</t>
  </si>
  <si>
    <t>AA0010</t>
  </si>
  <si>
    <t>A.1)  Contributi in c/esercizio</t>
  </si>
  <si>
    <t>+</t>
  </si>
  <si>
    <t>Somma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</si>
  <si>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</si>
  <si>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</si>
  <si>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</si>
  <si>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</si>
  <si>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</si>
  <si>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</si>
  <si>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</si>
  <si>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</si>
  <si>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</si>
  <si>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</si>
  <si>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>AA0070</t>
  </si>
  <si>
    <t>AA0080</t>
  </si>
  <si>
    <t>AA0090</t>
  </si>
  <si>
    <t>AA0100</t>
  </si>
  <si>
    <t>AA0110</t>
  </si>
  <si>
    <t>R</t>
  </si>
  <si>
    <t>AA0120</t>
  </si>
  <si>
    <t>AA0130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</si>
  <si>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</si>
  <si>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</si>
  <si>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</si>
  <si>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</si>
  <si>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</si>
  <si>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</si>
  <si>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</si>
  <si>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</si>
  <si>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</si>
  <si>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</si>
  <si>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</si>
  <si>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</si>
  <si>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</si>
  <si>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</si>
  <si>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</si>
  <si>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</si>
  <si>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</si>
  <si>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</si>
  <si>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</si>
  <si>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</si>
  <si>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</si>
  <si>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</si>
  <si>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</si>
  <si>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</si>
  <si>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</si>
  <si>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</si>
  <si>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</si>
  <si>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</si>
  <si>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</si>
  <si>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</si>
  <si>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</si>
  <si>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</si>
  <si>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</si>
  <si>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</si>
  <si>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</si>
  <si>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</si>
  <si>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</si>
  <si>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</si>
  <si>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</si>
  <si>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</si>
  <si>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</si>
  <si>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</si>
  <si>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</si>
  <si>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</si>
  <si>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</si>
  <si>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</si>
  <si>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</si>
  <si>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</si>
  <si>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</si>
  <si>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</si>
  <si>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</si>
  <si>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</si>
  <si>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</si>
  <si>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</si>
  <si>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</si>
  <si>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</si>
  <si>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</si>
  <si>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</si>
  <si>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</si>
  <si>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</si>
  <si>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</si>
  <si>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</si>
  <si>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</si>
  <si>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</si>
  <si>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</si>
  <si>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B.1.B.6)  Altri beni non sanitari</t>
  </si>
  <si>
    <t>BA0380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</si>
  <si>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</si>
  <si>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</si>
  <si>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</si>
  <si>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</si>
  <si>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Rimborsi, assegni e contributi sanitari</t>
  </si>
  <si>
    <t>Contributi ad associazioni di volontariato</t>
  </si>
  <si>
    <t>Rimborsi per cure all'estero</t>
  </si>
  <si>
    <t>Contributi a società partecipate e/o enti dipendenti della Regione</t>
  </si>
  <si>
    <t>Contributo Legge 210/92</t>
  </si>
  <si>
    <t>Altri rimborsi, assegni e contributi</t>
  </si>
  <si>
    <t>Rimborsi per ricoveri in Italia</t>
  </si>
  <si>
    <t>Rimborsi per altra assistenza sanitaria</t>
  </si>
  <si>
    <t>Contributi ai nefropatici</t>
  </si>
  <si>
    <t>A.1.B.1.2)  Contributi da altri enti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</si>
  <si>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</si>
  <si>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</si>
  <si>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</si>
  <si>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</si>
  <si>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</si>
  <si>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</si>
  <si>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</si>
  <si>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AA0200</t>
  </si>
  <si>
    <t>AA0210</t>
  </si>
  <si>
    <t>AA0220</t>
  </si>
  <si>
    <t>AA0230</t>
  </si>
  <si>
    <t>A.1.D)  Contributi c/esercizio da privati</t>
  </si>
  <si>
    <t>A.1.C)  Contributi c/esercizio da enti privati</t>
  </si>
  <si>
    <t>AA0240</t>
  </si>
  <si>
    <t>A.2)  Rettifica contributi c/esercizio per destinazione ad investimenti</t>
  </si>
  <si>
    <t>-</t>
  </si>
  <si>
    <t>AA0250</t>
  </si>
  <si>
    <t>AA0260</t>
  </si>
  <si>
    <t>A.3.C)  Utilizzo fondi per quote inutilizzate contributi di esercizi precedenti per ricerca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</si>
  <si>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</si>
  <si>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</si>
  <si>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</si>
  <si>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</si>
  <si>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</si>
  <si>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</si>
  <si>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</si>
  <si>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</si>
  <si>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</si>
  <si>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</si>
  <si>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</si>
  <si>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A.2.A.1.1.B) Prestazioni di specialistica ambulatoriale</t>
  </si>
  <si>
    <t>AA0370</t>
  </si>
  <si>
    <t>A.4.A.1.3) Prestazioni di psichiatria residenziale e semiresidenziale</t>
  </si>
  <si>
    <t>A.2.A.1.1.C) Prestazioni di psichiatria residenziale e semiresidenziale</t>
  </si>
  <si>
    <t>AA0380</t>
  </si>
  <si>
    <t>A.4.A.1.4) Prestazioni di File F</t>
  </si>
  <si>
    <t>A.2.A.1.1.D) Prestazioni di File F</t>
  </si>
  <si>
    <t>AA0390</t>
  </si>
  <si>
    <t>A.4.A.1.5) Prestazioni servizi MMG, PLS, Contin. assistenziale</t>
  </si>
  <si>
    <t>A.2.A.1.1.E.1) Prestazioni servizi MMG, PLS, Contin. Assistenziale</t>
  </si>
  <si>
    <t>AA0400</t>
  </si>
  <si>
    <t>A.4.A.1.6) Prestazioni servizi farmaceutica convenzionata</t>
  </si>
  <si>
    <t>A.2.A.1.1.E.2) Prestazioni servizi farmaceutica convenzionata</t>
  </si>
  <si>
    <t>AA0410</t>
  </si>
  <si>
    <t>A.4.A.1.7) Prestazioni termali</t>
  </si>
  <si>
    <t>A.2.A.1.1.E.3) Prestazioni termali</t>
  </si>
  <si>
    <t>AA0420</t>
  </si>
  <si>
    <t>A.4.A.1.8) Prestazioni trasporto ambulanze ed elisoccorso</t>
  </si>
  <si>
    <t>A.2.A.1.1.E.4) Prestazioni trasporto ambulanze ed elisoccorso</t>
  </si>
  <si>
    <t>AA0430</t>
  </si>
  <si>
    <t xml:space="preserve">A.4.A.1.9) Altre prestazioni sanitarie e socio-sanitarie a rilevanza sanitaria </t>
  </si>
  <si>
    <t>A.2.A.1.1.E.5) Altre prestazioni sanitarie e socio-sanitarie</t>
  </si>
  <si>
    <t>AA0440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</si>
  <si>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</si>
  <si>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</si>
  <si>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</si>
  <si>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</si>
  <si>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B.15.A.3)  Altri accantonamenti per rischi</t>
  </si>
  <si>
    <t>BA2760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</si>
  <si>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</si>
  <si>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</si>
  <si>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</si>
  <si>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</si>
  <si>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</si>
  <si>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</si>
  <si>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</si>
  <si>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</si>
  <si>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</si>
  <si>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</si>
  <si>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</si>
  <si>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</si>
  <si>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</si>
  <si>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</si>
  <si>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B.15.C) Altri accantonamenti</t>
  </si>
  <si>
    <t>BA2830</t>
  </si>
  <si>
    <t>B.16.D.1)  Accantonamenti per interessi di mora</t>
  </si>
  <si>
    <t>BA2840</t>
  </si>
  <si>
    <t>B.16.D.2)  Acc. Rinnovi convenzioni MMG/PLS/MCA</t>
  </si>
  <si>
    <t>B.15.C.2)  Acc. Rinnovi convenzioni MMG/Pls/MCA ed altri</t>
  </si>
  <si>
    <t>BA2850</t>
  </si>
  <si>
    <t>B.16.D.3)  Acc. Rinnovi convenzioni Medici Sumai</t>
  </si>
  <si>
    <t>BA2860</t>
  </si>
  <si>
    <t>B.16.D.4)  Acc. Rinnovi contratt.: dirigenza medica</t>
  </si>
  <si>
    <t>B.15.C.3)  Acc. Rinnovi contratt.: ruolo sanitario - dirigenza medica</t>
  </si>
  <si>
    <t>BA2870</t>
  </si>
  <si>
    <t>B.16.D.5)  Acc. Rinnovi contratt.: dirigenza non medica</t>
  </si>
  <si>
    <t>B.15.C.4)  Acc. Rinnovi contratt.: ruolo sanitario - dirigenza non medica</t>
  </si>
  <si>
    <t>BA2880</t>
  </si>
  <si>
    <t>B.16.D.6)  Acc. Rinnovi contratt.: comparto</t>
  </si>
  <si>
    <t>B.15.C.5)  Acc. Rinnovi contratt.: ruolo sanitario - comparto</t>
  </si>
  <si>
    <t>BA2890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</si>
  <si>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</si>
  <si>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</si>
  <si>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</si>
  <si>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</si>
  <si>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</si>
  <si>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</si>
  <si>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</si>
  <si>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</si>
  <si>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Altri servizi non sanitari da pubblico (Aziende sanitarie pubbliche della Regione)</t>
  </si>
  <si>
    <t>Altri servizi non sanitari da altri soggetti pubblici</t>
  </si>
  <si>
    <t>Altri servizi non sanitari da pubblico</t>
  </si>
  <si>
    <t>Altri servizi socio - assistenziali da pubblico</t>
  </si>
  <si>
    <t>Altri servizi non sanitari da privato</t>
  </si>
  <si>
    <t>Servizi di vigilanza</t>
  </si>
  <si>
    <t>Servizi religiosi</t>
  </si>
  <si>
    <t>Spese bancarie</t>
  </si>
  <si>
    <t>Spese di incasso</t>
  </si>
  <si>
    <t>Consulenze legali</t>
  </si>
  <si>
    <t>Altre consulenze non sanitarie da privato</t>
  </si>
  <si>
    <t>Collaborazioni coordinate e continuative non sanitarie da privato</t>
  </si>
  <si>
    <t xml:space="preserve">Indennità a personale universitario - area non sanitaria </t>
  </si>
  <si>
    <t xml:space="preserve">Lavoro interinale - area non sanitaria </t>
  </si>
  <si>
    <t>A.2.A.1.3)    Ricavi per prestaz. sanitarie e sociosanitarie erogate a soggetti pubblici extra Regione</t>
  </si>
  <si>
    <t>S</t>
  </si>
  <si>
    <t>AA0460</t>
  </si>
  <si>
    <t>A.4.A.3.1) Prestazioni di ricovero</t>
  </si>
  <si>
    <t>A.2.A.1.3.A) Prestazioni di ricovero</t>
  </si>
  <si>
    <t>AA0470</t>
  </si>
  <si>
    <t>A.4.A.3.2) Prestazioni ambulatoriali</t>
  </si>
  <si>
    <t>A.2.A.1.3.B) Prestazioni ambulatoriali</t>
  </si>
  <si>
    <t>SS</t>
  </si>
  <si>
    <t>AA0480</t>
  </si>
  <si>
    <t>A.4.A.3.3) Prestazioni di psichiatria non soggetta a compensazione (resid. e semiresid.)</t>
  </si>
  <si>
    <t>A.2.A.1.3.C) Prestazioni di psichiatria non soggetta a compensazione (resid. e semiresid.)</t>
  </si>
  <si>
    <t>AA0490</t>
  </si>
  <si>
    <t>A.4.A.3.4) Prestazioni di File F</t>
  </si>
  <si>
    <t>A.2.A.1.3.D) Prestazioni di File F</t>
  </si>
  <si>
    <t>AA0500</t>
  </si>
  <si>
    <t>A.2.A.1.3.E.4) Prestazioni trasporto ambulanze ed elisoccorso Extraregione</t>
  </si>
  <si>
    <t>AA0540</t>
  </si>
  <si>
    <t>A.4.A.3.9) Altre prestazioni sanitarie e sociosanitarie a rilevanza sanitaria Extraregione</t>
  </si>
  <si>
    <t>A.2.A.1.3.E.5) Altre prestazioni sanitarie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</si>
  <si>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</si>
  <si>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</si>
  <si>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</si>
  <si>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</si>
  <si>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A.2.A.1.3.F) Altre prestazioni sanitarie e sociosanitarie non soggette a compensazione Extraregione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</si>
  <si>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</si>
  <si>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</si>
  <si>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</si>
  <si>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</si>
  <si>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A.2.A.1.3.F.1) Prestazioni di assistenza riabilitativa non soggetta a compenzazione Extraregione</t>
  </si>
  <si>
    <t>AA0590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</si>
  <si>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</si>
  <si>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</si>
  <si>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AA0600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</si>
  <si>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</si>
  <si>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</si>
  <si>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</si>
  <si>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</si>
  <si>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</si>
  <si>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AA0620</t>
  </si>
  <si>
    <t>A.4.B.1)  Prestazioni di ricovero da priv. Extraregione in compensazione (mobilità attiva)</t>
  </si>
  <si>
    <t>A.2.A.2.1)  Prestazioni di ricovero da priv. extraregione in compensazione (mobilità attiva)</t>
  </si>
  <si>
    <t>AA0630</t>
  </si>
  <si>
    <t>A.4.B.2)  Prestazioni ambulatoriali da priv. Extraregione in compensazione  (mobilità attiva)</t>
  </si>
  <si>
    <t>A.2.A.2.2)  Prestazioni di ambulatoriali da priv. extraregione in compensazione  (mobilità attiva)</t>
  </si>
  <si>
    <t>AA0640</t>
  </si>
  <si>
    <t>A.4.B.3)  Prestazioni di File F da priv. Extraregione in compensazione (mobilità attiva)</t>
  </si>
  <si>
    <t>A.2.A.2.3)  Prestazioni di File F da priv. extraregione in compensazione (mobilità attiva)</t>
  </si>
  <si>
    <t>A.2.A.4.3)  Ricavi per prestazioni sanitarie intramoenia - Area sanità pubblica</t>
  </si>
  <si>
    <t>AA0710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</si>
  <si>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</si>
  <si>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</si>
  <si>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</si>
  <si>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</si>
  <si>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</si>
  <si>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AA0730</t>
  </si>
  <si>
    <t>A.4.D.6)  Ricavi per prestazioni sanitarie intramoenia - Altro</t>
  </si>
  <si>
    <t>A.2.A.4.6)  Ricavi per prestazioni sanitarie intramoenia - Altro</t>
  </si>
  <si>
    <t>AA0740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</si>
  <si>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</si>
  <si>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</si>
  <si>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</si>
  <si>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</si>
  <si>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</si>
  <si>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AA0760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</si>
  <si>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</si>
  <si>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</si>
  <si>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</si>
  <si>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</si>
  <si>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</si>
  <si>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AA0780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</si>
  <si>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</si>
  <si>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</si>
  <si>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AA0790</t>
  </si>
  <si>
    <t>A.5.B.2) Altri concorsi, recuperi e rimborsi da parte della Regione</t>
  </si>
  <si>
    <t>A.3.B.3.2) Altri concorsi, recuperi e rimborsi per attività tipiche v/Regione</t>
  </si>
  <si>
    <t>AA0800</t>
  </si>
  <si>
    <t>A.5.C) Concorsi, recuperi e rimborsi da Aziende sanitarie pubbliche della Regione</t>
  </si>
  <si>
    <t>B.2.A.10.4) - da privato</t>
  </si>
  <si>
    <t>B.2.A.9.4) - da privato</t>
  </si>
  <si>
    <t>BA1080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</si>
  <si>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</si>
  <si>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</si>
  <si>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</si>
  <si>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</si>
  <si>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</si>
  <si>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BA1100</t>
  </si>
  <si>
    <t>B.2.A.11.1) - da pubblico (Aziende sanitarie pubbliche della Regione) - Mobilità intraregionale</t>
  </si>
  <si>
    <t>B.2.A.10.1)  - da pubblico (Asl-AO, IRCCS, Policlinici della Regione)</t>
  </si>
  <si>
    <t>BA1110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</si>
  <si>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</si>
  <si>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</si>
  <si>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</si>
  <si>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A.3.B.2) Concorsi, recuperi e rimborsi v/altri Enti Pubblici</t>
  </si>
  <si>
    <t>AA0850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</si>
  <si>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</si>
  <si>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</si>
  <si>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</si>
  <si>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</si>
  <si>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</si>
  <si>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AA0870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</si>
  <si>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</si>
  <si>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</si>
  <si>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</si>
  <si>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</si>
  <si>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</si>
  <si>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</si>
  <si>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</si>
  <si>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</si>
  <si>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</si>
  <si>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</si>
  <si>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</si>
  <si>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</si>
  <si>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</si>
  <si>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</si>
  <si>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</si>
  <si>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</si>
  <si>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</si>
  <si>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</si>
  <si>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</si>
  <si>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</si>
  <si>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</si>
  <si>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</si>
  <si>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</si>
  <si>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</si>
  <si>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</si>
  <si>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</si>
  <si>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</si>
  <si>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AA0990</t>
  </si>
  <si>
    <t>A.7.A) Quota imputata all'esercizio dei finanziamenti per investimenti dallo Stato</t>
  </si>
  <si>
    <t>A.5.A.1)  Costi capitalizzati da utilizzo finanziamenti per investimenti da Regione</t>
  </si>
  <si>
    <t>AA1000</t>
  </si>
  <si>
    <t xml:space="preserve">A.7.B)  Quota imputata all'esercizio dei finanziamenti per investimenti da Regione </t>
  </si>
  <si>
    <t>A.5.A.2)  Costi capitalizzati da utilizzo finanziamenti per investimenti dallo Stato</t>
  </si>
  <si>
    <t>B.2.A.15.4.C) Rimborso oneri stipendiali personale sanitario in comando da aziende di altre Regioni (Extraregione)</t>
  </si>
  <si>
    <t>AA1050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</si>
  <si>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</si>
  <si>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</si>
  <si>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</si>
  <si>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</si>
  <si>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</si>
  <si>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AA1070</t>
  </si>
  <si>
    <t>A.9.A) Ricavi per prestazioni non sanitarie</t>
  </si>
  <si>
    <t>AA1080</t>
  </si>
  <si>
    <t>A.2.C.1.1) Affitti attivi ed altri proventi da attività immobiliari</t>
  </si>
  <si>
    <t>AA1090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</si>
  <si>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</si>
  <si>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</si>
  <si>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</si>
  <si>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</si>
  <si>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</si>
  <si>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</si>
  <si>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</si>
  <si>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</si>
  <si>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</si>
  <si>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</si>
  <si>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</si>
  <si>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</si>
  <si>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Tabella 16: PIANO DEI FLUSSI DI CASSA PROSPETTICI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</si>
</sst>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#,###"/>
    <numFmt numFmtId="168" formatCode="#,##0;\(#,##0\)"/>
    <numFmt numFmtId="169" formatCode="00"/>
    <numFmt numFmtId="170" formatCode="#,##0.00;\(#,##0.00\)"/>
    <numFmt numFmtId="171" formatCode="#,##0.00_ ;[Red]\-#,##0.00\ "/>
    <numFmt numFmtId="172" formatCode="_-* #,##0.00_-;\-* #,##0.00_-;_-* &quot;-&quot;_-;_-@_-"/>
    <numFmt numFmtId="173" formatCode="#,##0_ ;[Red]\-#,##0\ "/>
    <numFmt numFmtId="174" formatCode="#,##0.0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0.0%"/>
    <numFmt numFmtId="185" formatCode="0.000%"/>
    <numFmt numFmtId="186" formatCode="_-[$€]\ * #,##0.00_-;\-[$€]\ * #,##0.00_-;_-[$€]\ * &quot;-&quot;??_-;_-@_-"/>
    <numFmt numFmtId="187" formatCode="_(* #,##0_);_(* \(#,##0\);_(* &quot;-&quot;_);_(@_)"/>
    <numFmt numFmtId="188" formatCode="_(&quot;$&quot;* #,##0_);_(&quot;$&quot;* \(#,##0\);_(&quot;$&quot;* &quot;-&quot;_);_(@_)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#,##0.00;[Red]#,##0.00"/>
    <numFmt numFmtId="194" formatCode="&quot;Attivo&quot;;&quot;Attivo&quot;;&quot;Inattivo&quot;"/>
    <numFmt numFmtId="195" formatCode="0.0"/>
    <numFmt numFmtId="196" formatCode="_ * #,##0_ ;_ * \-#,##0_ ;_ * &quot;-&quot;_ ;_ @_ "/>
    <numFmt numFmtId="197" formatCode="_ * #,##0.00_ ;_ * \-#,##0.00_ ;_ * &quot;-&quot;??_ ;_ @_ "/>
    <numFmt numFmtId="198" formatCode="_ * #,##0_ ;_ * \-#,##0_ ;_ * &quot;-&quot;??_ ;_ @_ "/>
    <numFmt numFmtId="199" formatCode="_-* #,##0.00_-;\-* #,##0.00_-;_-* \-??_-;_-@_-"/>
    <numFmt numFmtId="200" formatCode="_-* #,##0_-;\-* #,##0_-;_-* \-??_-;_-@_-"/>
    <numFmt numFmtId="201" formatCode="_(* #,##0.00_);_(* \(#,##0.00\);_(* \-??_);_(@_)"/>
    <numFmt numFmtId="202" formatCode="_(* #,##0_);_(* \(#,##0\);_(* \-??_);_(@_)"/>
    <numFmt numFmtId="203" formatCode="_ * #,##0_ ;_ * \-#,##0_ ;_ * \-_ ;_ @_ "/>
    <numFmt numFmtId="204" formatCode="_ * #,##0.00_ ;_ * \-#,##0.00_ ;_ * \-??_ ;_ @_ "/>
    <numFmt numFmtId="205" formatCode="_(* #,##0_);_(* \(#,##0\);_(* \-_);_(@_)"/>
    <numFmt numFmtId="206" formatCode="_ * #,##0_ ;_ * \-#,##0_ ;_ * \-??_ ;_ @_ "/>
    <numFmt numFmtId="207" formatCode="#,##0.0;\(#,##0.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b/>
      <sz val="12"/>
      <name val="New Century Schlbk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2"/>
      <color indexed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u val="single"/>
      <sz val="10"/>
      <name val="Tahoma"/>
      <family val="2"/>
    </font>
    <font>
      <b/>
      <i/>
      <u val="single"/>
      <sz val="10"/>
      <name val="Tahoma"/>
      <family val="2"/>
    </font>
    <font>
      <u val="single"/>
      <sz val="10"/>
      <name val="Arial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12"/>
      <name val="Tahoma"/>
      <family val="2"/>
    </font>
    <font>
      <strike/>
      <sz val="10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Book Antiqua"/>
      <family val="1"/>
    </font>
    <font>
      <sz val="10"/>
      <name val="Mang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Univers 45 Light"/>
      <family val="0"/>
    </font>
    <font>
      <b/>
      <sz val="8"/>
      <name val="Univers 45 Light"/>
      <family val="0"/>
    </font>
    <font>
      <sz val="11"/>
      <name val="Calibri"/>
      <family val="2"/>
    </font>
    <font>
      <b/>
      <i/>
      <sz val="8"/>
      <name val="Univers 45 Light"/>
      <family val="0"/>
    </font>
    <font>
      <b/>
      <sz val="8"/>
      <name val="Arial"/>
      <family val="2"/>
    </font>
    <font>
      <i/>
      <sz val="8"/>
      <name val="Univers 45 Light"/>
      <family val="0"/>
    </font>
    <font>
      <b/>
      <i/>
      <sz val="8"/>
      <color indexed="9"/>
      <name val="Univers 45 Light"/>
      <family val="0"/>
    </font>
    <font>
      <b/>
      <sz val="8"/>
      <color indexed="9"/>
      <name val="Univers 45 Light"/>
      <family val="0"/>
    </font>
    <font>
      <sz val="22"/>
      <name val="Tahoma"/>
      <family val="2"/>
    </font>
    <font>
      <u val="single"/>
      <sz val="10"/>
      <name val="Tahoma"/>
      <family val="2"/>
    </font>
    <font>
      <b/>
      <sz val="10"/>
      <name val="DecimaWE Rg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hair">
        <color indexed="8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42" fillId="3" borderId="0" applyNumberFormat="0" applyBorder="0" applyAlignment="0" applyProtection="0"/>
    <xf numFmtId="0" fontId="73" fillId="4" borderId="0" applyNumberFormat="0" applyBorder="0" applyAlignment="0" applyProtection="0"/>
    <xf numFmtId="0" fontId="42" fillId="5" borderId="0" applyNumberFormat="0" applyBorder="0" applyAlignment="0" applyProtection="0"/>
    <xf numFmtId="0" fontId="73" fillId="6" borderId="0" applyNumberFormat="0" applyBorder="0" applyAlignment="0" applyProtection="0"/>
    <xf numFmtId="0" fontId="42" fillId="7" borderId="0" applyNumberFormat="0" applyBorder="0" applyAlignment="0" applyProtection="0"/>
    <xf numFmtId="0" fontId="73" fillId="8" borderId="0" applyNumberFormat="0" applyBorder="0" applyAlignment="0" applyProtection="0"/>
    <xf numFmtId="0" fontId="42" fillId="3" borderId="0" applyNumberFormat="0" applyBorder="0" applyAlignment="0" applyProtection="0"/>
    <xf numFmtId="0" fontId="73" fillId="9" borderId="0" applyNumberFormat="0" applyBorder="0" applyAlignment="0" applyProtection="0"/>
    <xf numFmtId="0" fontId="42" fillId="10" borderId="0" applyNumberFormat="0" applyBorder="0" applyAlignment="0" applyProtection="0"/>
    <xf numFmtId="0" fontId="73" fillId="11" borderId="0" applyNumberFormat="0" applyBorder="0" applyAlignment="0" applyProtection="0"/>
    <xf numFmtId="0" fontId="42" fillId="5" borderId="0" applyNumberFormat="0" applyBorder="0" applyAlignment="0" applyProtection="0"/>
    <xf numFmtId="0" fontId="73" fillId="12" borderId="0" applyNumberFormat="0" applyBorder="0" applyAlignment="0" applyProtection="0"/>
    <xf numFmtId="0" fontId="42" fillId="13" borderId="0" applyNumberFormat="0" applyBorder="0" applyAlignment="0" applyProtection="0"/>
    <xf numFmtId="0" fontId="73" fillId="14" borderId="0" applyNumberFormat="0" applyBorder="0" applyAlignment="0" applyProtection="0"/>
    <xf numFmtId="0" fontId="42" fillId="15" borderId="0" applyNumberFormat="0" applyBorder="0" applyAlignment="0" applyProtection="0"/>
    <xf numFmtId="0" fontId="73" fillId="16" borderId="0" applyNumberFormat="0" applyBorder="0" applyAlignment="0" applyProtection="0"/>
    <xf numFmtId="0" fontId="42" fillId="17" borderId="0" applyNumberFormat="0" applyBorder="0" applyAlignment="0" applyProtection="0"/>
    <xf numFmtId="0" fontId="73" fillId="18" borderId="0" applyNumberFormat="0" applyBorder="0" applyAlignment="0" applyProtection="0"/>
    <xf numFmtId="0" fontId="42" fillId="13" borderId="0" applyNumberFormat="0" applyBorder="0" applyAlignment="0" applyProtection="0"/>
    <xf numFmtId="0" fontId="73" fillId="19" borderId="0" applyNumberFormat="0" applyBorder="0" applyAlignment="0" applyProtection="0"/>
    <xf numFmtId="0" fontId="42" fillId="20" borderId="0" applyNumberFormat="0" applyBorder="0" applyAlignment="0" applyProtection="0"/>
    <xf numFmtId="0" fontId="73" fillId="21" borderId="0" applyNumberFormat="0" applyBorder="0" applyAlignment="0" applyProtection="0"/>
    <xf numFmtId="0" fontId="42" fillId="5" borderId="0" applyNumberFormat="0" applyBorder="0" applyAlignment="0" applyProtection="0"/>
    <xf numFmtId="0" fontId="74" fillId="22" borderId="0" applyNumberFormat="0" applyBorder="0" applyAlignment="0" applyProtection="0"/>
    <xf numFmtId="0" fontId="43" fillId="23" borderId="0" applyNumberFormat="0" applyBorder="0" applyAlignment="0" applyProtection="0"/>
    <xf numFmtId="0" fontId="74" fillId="24" borderId="0" applyNumberFormat="0" applyBorder="0" applyAlignment="0" applyProtection="0"/>
    <xf numFmtId="0" fontId="43" fillId="15" borderId="0" applyNumberFormat="0" applyBorder="0" applyAlignment="0" applyProtection="0"/>
    <xf numFmtId="0" fontId="74" fillId="25" borderId="0" applyNumberFormat="0" applyBorder="0" applyAlignment="0" applyProtection="0"/>
    <xf numFmtId="0" fontId="43" fillId="17" borderId="0" applyNumberFormat="0" applyBorder="0" applyAlignment="0" applyProtection="0"/>
    <xf numFmtId="0" fontId="74" fillId="26" borderId="0" applyNumberFormat="0" applyBorder="0" applyAlignment="0" applyProtection="0"/>
    <xf numFmtId="0" fontId="43" fillId="13" borderId="0" applyNumberFormat="0" applyBorder="0" applyAlignment="0" applyProtection="0"/>
    <xf numFmtId="0" fontId="74" fillId="27" borderId="0" applyNumberFormat="0" applyBorder="0" applyAlignment="0" applyProtection="0"/>
    <xf numFmtId="0" fontId="43" fillId="23" borderId="0" applyNumberFormat="0" applyBorder="0" applyAlignment="0" applyProtection="0"/>
    <xf numFmtId="0" fontId="74" fillId="28" borderId="0" applyNumberFormat="0" applyBorder="0" applyAlignment="0" applyProtection="0"/>
    <xf numFmtId="0" fontId="43" fillId="5" borderId="0" applyNumberFormat="0" applyBorder="0" applyAlignment="0" applyProtection="0"/>
    <xf numFmtId="0" fontId="75" fillId="29" borderId="1" applyNumberFormat="0" applyAlignment="0" applyProtection="0"/>
    <xf numFmtId="0" fontId="44" fillId="3" borderId="2" applyNumberFormat="0" applyAlignment="0" applyProtection="0"/>
    <xf numFmtId="0" fontId="76" fillId="0" borderId="3" applyNumberFormat="0" applyFill="0" applyAlignment="0" applyProtection="0"/>
    <xf numFmtId="0" fontId="45" fillId="0" borderId="4" applyNumberFormat="0" applyFill="0" applyAlignment="0" applyProtection="0"/>
    <xf numFmtId="0" fontId="77" fillId="30" borderId="5" applyNumberFormat="0" applyAlignment="0" applyProtection="0"/>
    <xf numFmtId="0" fontId="46" fillId="3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43" fillId="23" borderId="0" applyNumberFormat="0" applyBorder="0" applyAlignment="0" applyProtection="0"/>
    <xf numFmtId="0" fontId="74" fillId="33" borderId="0" applyNumberFormat="0" applyBorder="0" applyAlignment="0" applyProtection="0"/>
    <xf numFmtId="0" fontId="43" fillId="34" borderId="0" applyNumberFormat="0" applyBorder="0" applyAlignment="0" applyProtection="0"/>
    <xf numFmtId="0" fontId="74" fillId="35" borderId="0" applyNumberFormat="0" applyBorder="0" applyAlignment="0" applyProtection="0"/>
    <xf numFmtId="0" fontId="43" fillId="36" borderId="0" applyNumberFormat="0" applyBorder="0" applyAlignment="0" applyProtection="0"/>
    <xf numFmtId="0" fontId="74" fillId="37" borderId="0" applyNumberFormat="0" applyBorder="0" applyAlignment="0" applyProtection="0"/>
    <xf numFmtId="0" fontId="43" fillId="38" borderId="0" applyNumberFormat="0" applyBorder="0" applyAlignment="0" applyProtection="0"/>
    <xf numFmtId="0" fontId="74" fillId="39" borderId="0" applyNumberFormat="0" applyBorder="0" applyAlignment="0" applyProtection="0"/>
    <xf numFmtId="0" fontId="43" fillId="23" borderId="0" applyNumberFormat="0" applyBorder="0" applyAlignment="0" applyProtection="0"/>
    <xf numFmtId="0" fontId="74" fillId="40" borderId="0" applyNumberFormat="0" applyBorder="0" applyAlignment="0" applyProtection="0"/>
    <xf numFmtId="0" fontId="43" fillId="41" borderId="0" applyNumberFormat="0" applyBorder="0" applyAlignment="0" applyProtection="0"/>
    <xf numFmtId="38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ill="0" applyBorder="0" applyAlignment="0" applyProtection="0"/>
    <xf numFmtId="4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8" fillId="42" borderId="1" applyNumberFormat="0" applyAlignment="0" applyProtection="0"/>
    <xf numFmtId="0" fontId="38" fillId="5" borderId="2" applyNumberFormat="0" applyAlignment="0" applyProtection="0"/>
    <xf numFmtId="43" fontId="0" fillId="0" borderId="0" applyFont="0" applyFill="0" applyBorder="0" applyAlignment="0" applyProtection="0"/>
    <xf numFmtId="187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49" fillId="0" borderId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79" fillId="43" borderId="0" applyNumberFormat="0" applyBorder="0" applyAlignment="0" applyProtection="0"/>
    <xf numFmtId="0" fontId="47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8" fontId="48" fillId="0" borderId="0">
      <alignment/>
      <protection/>
    </xf>
    <xf numFmtId="0" fontId="0" fillId="44" borderId="7" applyNumberFormat="0" applyFont="0" applyAlignment="0" applyProtection="0"/>
    <xf numFmtId="0" fontId="49" fillId="7" borderId="8" applyNumberFormat="0" applyAlignment="0" applyProtection="0"/>
    <xf numFmtId="0" fontId="80" fillId="29" borderId="9" applyNumberFormat="0" applyAlignment="0" applyProtection="0"/>
    <xf numFmtId="0" fontId="39" fillId="13" borderId="10" applyNumberFormat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5" fillId="45" borderId="11">
      <alignment vertical="center"/>
      <protection/>
    </xf>
    <xf numFmtId="49" fontId="0" fillId="46" borderId="11">
      <alignment vertical="center"/>
      <protection/>
    </xf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" fillId="0" borderId="0">
      <alignment horizontal="left"/>
      <protection/>
    </xf>
    <xf numFmtId="0" fontId="83" fillId="0" borderId="12" applyNumberFormat="0" applyFill="0" applyAlignment="0" applyProtection="0"/>
    <xf numFmtId="0" fontId="53" fillId="0" borderId="13" applyNumberFormat="0" applyFill="0" applyAlignment="0" applyProtection="0"/>
    <xf numFmtId="0" fontId="84" fillId="0" borderId="14" applyNumberFormat="0" applyFill="0" applyAlignment="0" applyProtection="0"/>
    <xf numFmtId="0" fontId="54" fillId="0" borderId="15" applyNumberFormat="0" applyFill="0" applyAlignment="0" applyProtection="0"/>
    <xf numFmtId="0" fontId="85" fillId="0" borderId="16" applyNumberFormat="0" applyFill="0" applyAlignment="0" applyProtection="0"/>
    <xf numFmtId="0" fontId="55" fillId="0" borderId="17" applyNumberFormat="0" applyFill="0" applyAlignment="0" applyProtection="0"/>
    <xf numFmtId="0" fontId="8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39" fillId="0" borderId="19" applyNumberFormat="0" applyFill="0" applyAlignment="0" applyProtection="0"/>
    <xf numFmtId="0" fontId="87" fillId="47" borderId="0" applyNumberFormat="0" applyBorder="0" applyAlignment="0" applyProtection="0"/>
    <xf numFmtId="0" fontId="56" fillId="48" borderId="0" applyNumberFormat="0" applyBorder="0" applyAlignment="0" applyProtection="0"/>
    <xf numFmtId="0" fontId="88" fillId="49" borderId="0" applyNumberFormat="0" applyBorder="0" applyAlignment="0" applyProtection="0"/>
    <xf numFmtId="0" fontId="57" fillId="50" borderId="0" applyNumberFormat="0" applyBorder="0" applyAlignment="0" applyProtection="0"/>
    <xf numFmtId="166" fontId="0" fillId="0" borderId="0" applyFont="0" applyFill="0" applyBorder="0" applyAlignment="0" applyProtection="0"/>
    <xf numFmtId="188" fontId="17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168" fontId="6" fillId="0" borderId="21" xfId="82" applyNumberFormat="1" applyFont="1" applyBorder="1" applyAlignment="1" applyProtection="1">
      <alignment horizontal="right"/>
      <protection/>
    </xf>
    <xf numFmtId="168" fontId="6" fillId="0" borderId="21" xfId="82" applyNumberFormat="1" applyFont="1" applyBorder="1" applyAlignment="1">
      <alignment horizontal="right"/>
    </xf>
    <xf numFmtId="168" fontId="6" fillId="0" borderId="21" xfId="82" applyNumberFormat="1" applyFont="1" applyFill="1" applyBorder="1" applyAlignment="1" applyProtection="1">
      <alignment horizontal="right"/>
      <protection/>
    </xf>
    <xf numFmtId="168" fontId="6" fillId="0" borderId="21" xfId="82" applyNumberFormat="1" applyFont="1" applyFill="1" applyBorder="1" applyAlignment="1">
      <alignment horizontal="right"/>
    </xf>
    <xf numFmtId="168" fontId="8" fillId="0" borderId="0" xfId="82" applyNumberFormat="1" applyFont="1" applyFill="1" applyAlignment="1">
      <alignment/>
    </xf>
    <xf numFmtId="168" fontId="6" fillId="0" borderId="22" xfId="82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6" fillId="0" borderId="0" xfId="8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168" fontId="6" fillId="0" borderId="20" xfId="82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68" fontId="6" fillId="0" borderId="23" xfId="82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168" fontId="4" fillId="0" borderId="27" xfId="82" applyNumberFormat="1" applyFont="1" applyFill="1" applyBorder="1" applyAlignment="1">
      <alignment horizontal="right"/>
    </xf>
    <xf numFmtId="0" fontId="23" fillId="51" borderId="0" xfId="113" applyFont="1" applyFill="1" applyAlignment="1">
      <alignment vertical="center"/>
      <protection/>
    </xf>
    <xf numFmtId="0" fontId="24" fillId="51" borderId="0" xfId="113" applyFont="1" applyFill="1" applyAlignment="1">
      <alignment vertical="center"/>
      <protection/>
    </xf>
    <xf numFmtId="4" fontId="24" fillId="51" borderId="0" xfId="113" applyNumberFormat="1" applyFont="1" applyFill="1" applyAlignment="1">
      <alignment vertical="center"/>
      <protection/>
    </xf>
    <xf numFmtId="0" fontId="20" fillId="51" borderId="0" xfId="113" applyFont="1" applyFill="1" applyAlignment="1">
      <alignment vertical="center"/>
      <protection/>
    </xf>
    <xf numFmtId="0" fontId="20" fillId="51" borderId="0" xfId="113" applyFont="1" applyFill="1" applyBorder="1" applyAlignment="1">
      <alignment horizontal="center" vertical="center"/>
      <protection/>
    </xf>
    <xf numFmtId="0" fontId="20" fillId="51" borderId="0" xfId="113" applyFont="1" applyFill="1" applyAlignment="1">
      <alignment horizontal="center" vertical="center"/>
      <protection/>
    </xf>
    <xf numFmtId="4" fontId="20" fillId="51" borderId="0" xfId="113" applyNumberFormat="1" applyFont="1" applyFill="1" applyAlignment="1">
      <alignment horizontal="center" vertical="center"/>
      <protection/>
    </xf>
    <xf numFmtId="0" fontId="23" fillId="52" borderId="28" xfId="113" applyFont="1" applyFill="1" applyBorder="1" applyAlignment="1">
      <alignment horizontal="center" vertical="center"/>
      <protection/>
    </xf>
    <xf numFmtId="0" fontId="23" fillId="52" borderId="29" xfId="113" applyFont="1" applyFill="1" applyBorder="1" applyAlignment="1">
      <alignment horizontal="center" vertical="center"/>
      <protection/>
    </xf>
    <xf numFmtId="0" fontId="24" fillId="51" borderId="0" xfId="113" applyFont="1" applyFill="1" applyBorder="1" applyAlignment="1">
      <alignment vertical="center"/>
      <protection/>
    </xf>
    <xf numFmtId="0" fontId="20" fillId="51" borderId="30" xfId="113" applyFont="1" applyFill="1" applyBorder="1" applyAlignment="1">
      <alignment horizontal="center" vertical="center"/>
      <protection/>
    </xf>
    <xf numFmtId="0" fontId="20" fillId="51" borderId="31" xfId="113" applyFont="1" applyFill="1" applyBorder="1" applyAlignment="1">
      <alignment horizontal="center" vertical="center"/>
      <protection/>
    </xf>
    <xf numFmtId="0" fontId="20" fillId="51" borderId="32" xfId="113" applyFont="1" applyFill="1" applyBorder="1" applyAlignment="1">
      <alignment horizontal="center" vertical="center"/>
      <protection/>
    </xf>
    <xf numFmtId="4" fontId="20" fillId="51" borderId="31" xfId="113" applyNumberFormat="1" applyFont="1" applyFill="1" applyBorder="1" applyAlignment="1">
      <alignment horizontal="center" vertical="center"/>
      <protection/>
    </xf>
    <xf numFmtId="4" fontId="20" fillId="51" borderId="32" xfId="113" applyNumberFormat="1" applyFont="1" applyFill="1" applyBorder="1" applyAlignment="1">
      <alignment horizontal="center" vertical="center"/>
      <protection/>
    </xf>
    <xf numFmtId="0" fontId="20" fillId="51" borderId="0" xfId="113" applyFont="1" applyFill="1" applyBorder="1" applyAlignment="1">
      <alignment horizontal="left" vertical="center"/>
      <protection/>
    </xf>
    <xf numFmtId="0" fontId="20" fillId="51" borderId="24" xfId="113" applyFont="1" applyFill="1" applyBorder="1" applyAlignment="1">
      <alignment horizontal="left" vertical="center"/>
      <protection/>
    </xf>
    <xf numFmtId="0" fontId="20" fillId="51" borderId="0" xfId="113" applyFont="1" applyFill="1" applyBorder="1" applyAlignment="1">
      <alignment vertical="center"/>
      <protection/>
    </xf>
    <xf numFmtId="0" fontId="20" fillId="51" borderId="33" xfId="113" applyFont="1" applyFill="1" applyBorder="1" applyAlignment="1" quotePrefix="1">
      <alignment horizontal="center" vertical="center"/>
      <protection/>
    </xf>
    <xf numFmtId="0" fontId="20" fillId="51" borderId="33" xfId="113" applyFont="1" applyFill="1" applyBorder="1" applyAlignment="1">
      <alignment horizontal="center" vertical="center"/>
      <protection/>
    </xf>
    <xf numFmtId="0" fontId="20" fillId="51" borderId="34" xfId="113" applyFont="1" applyFill="1" applyBorder="1" applyAlignment="1">
      <alignment horizontal="center" vertical="center"/>
      <protection/>
    </xf>
    <xf numFmtId="4" fontId="20" fillId="51" borderId="0" xfId="113" applyNumberFormat="1" applyFont="1" applyFill="1" applyBorder="1" applyAlignment="1">
      <alignment horizontal="center" vertical="center"/>
      <protection/>
    </xf>
    <xf numFmtId="4" fontId="20" fillId="51" borderId="34" xfId="113" applyNumberFormat="1" applyFont="1" applyFill="1" applyBorder="1" applyAlignment="1">
      <alignment horizontal="center" vertical="center"/>
      <protection/>
    </xf>
    <xf numFmtId="0" fontId="20" fillId="51" borderId="24" xfId="113" applyFont="1" applyFill="1" applyBorder="1" applyAlignment="1">
      <alignment horizontal="center" vertical="center"/>
      <protection/>
    </xf>
    <xf numFmtId="4" fontId="20" fillId="51" borderId="33" xfId="113" applyNumberFormat="1" applyFont="1" applyFill="1" applyBorder="1" applyAlignment="1">
      <alignment horizontal="center" vertical="center"/>
      <protection/>
    </xf>
    <xf numFmtId="4" fontId="20" fillId="51" borderId="0" xfId="113" applyNumberFormat="1" applyFont="1" applyFill="1" applyBorder="1" applyAlignment="1">
      <alignment horizontal="left" vertical="center"/>
      <protection/>
    </xf>
    <xf numFmtId="0" fontId="20" fillId="51" borderId="0" xfId="113" applyFont="1" applyFill="1" applyBorder="1" applyAlignment="1">
      <alignment horizontal="right" vertical="center"/>
      <protection/>
    </xf>
    <xf numFmtId="0" fontId="20" fillId="51" borderId="35" xfId="113" applyFont="1" applyFill="1" applyBorder="1" applyAlignment="1">
      <alignment horizontal="center" vertical="center"/>
      <protection/>
    </xf>
    <xf numFmtId="0" fontId="20" fillId="51" borderId="26" xfId="113" applyFont="1" applyFill="1" applyBorder="1" applyAlignment="1">
      <alignment horizontal="center" vertical="center"/>
      <protection/>
    </xf>
    <xf numFmtId="0" fontId="20" fillId="51" borderId="36" xfId="113" applyFont="1" applyFill="1" applyBorder="1" applyAlignment="1">
      <alignment horizontal="center" vertical="center"/>
      <protection/>
    </xf>
    <xf numFmtId="4" fontId="20" fillId="51" borderId="26" xfId="113" applyNumberFormat="1" applyFont="1" applyFill="1" applyBorder="1" applyAlignment="1">
      <alignment horizontal="center" vertical="center"/>
      <protection/>
    </xf>
    <xf numFmtId="4" fontId="20" fillId="51" borderId="36" xfId="113" applyNumberFormat="1" applyFont="1" applyFill="1" applyBorder="1" applyAlignment="1">
      <alignment horizontal="center" vertical="center"/>
      <protection/>
    </xf>
    <xf numFmtId="0" fontId="23" fillId="51" borderId="30" xfId="113" applyFont="1" applyFill="1" applyBorder="1" applyAlignment="1">
      <alignment horizontal="center" vertical="center"/>
      <protection/>
    </xf>
    <xf numFmtId="0" fontId="23" fillId="51" borderId="31" xfId="113" applyFont="1" applyFill="1" applyBorder="1" applyAlignment="1">
      <alignment horizontal="center" vertical="center"/>
      <protection/>
    </xf>
    <xf numFmtId="4" fontId="23" fillId="51" borderId="31" xfId="113" applyNumberFormat="1" applyFont="1" applyFill="1" applyBorder="1" applyAlignment="1">
      <alignment horizontal="center" vertical="center"/>
      <protection/>
    </xf>
    <xf numFmtId="4" fontId="23" fillId="51" borderId="32" xfId="113" applyNumberFormat="1" applyFont="1" applyFill="1" applyBorder="1" applyAlignment="1">
      <alignment horizontal="center" vertical="center"/>
      <protection/>
    </xf>
    <xf numFmtId="0" fontId="28" fillId="0" borderId="37" xfId="99" applyFont="1" applyFill="1" applyBorder="1" applyAlignment="1" applyProtection="1">
      <alignment horizontal="center" vertical="center"/>
      <protection/>
    </xf>
    <xf numFmtId="0" fontId="29" fillId="0" borderId="0" xfId="113" applyFont="1" applyFill="1" applyAlignment="1">
      <alignment vertical="center"/>
      <protection/>
    </xf>
    <xf numFmtId="0" fontId="20" fillId="53" borderId="38" xfId="99" applyFont="1" applyFill="1" applyBorder="1" applyAlignment="1" applyProtection="1">
      <alignment horizontal="center" vertical="center"/>
      <protection/>
    </xf>
    <xf numFmtId="0" fontId="30" fillId="0" borderId="0" xfId="113" applyFont="1" applyFill="1" applyAlignment="1">
      <alignment vertical="center"/>
      <protection/>
    </xf>
    <xf numFmtId="43" fontId="23" fillId="0" borderId="0" xfId="113" applyNumberFormat="1" applyFont="1" applyFill="1" applyAlignment="1">
      <alignment vertical="center"/>
      <protection/>
    </xf>
    <xf numFmtId="0" fontId="23" fillId="0" borderId="0" xfId="113" applyFont="1" applyFill="1" applyAlignment="1">
      <alignment vertical="center"/>
      <protection/>
    </xf>
    <xf numFmtId="198" fontId="23" fillId="0" borderId="0" xfId="113" applyNumberFormat="1" applyFont="1" applyFill="1" applyAlignment="1">
      <alignment vertical="center"/>
      <protection/>
    </xf>
    <xf numFmtId="0" fontId="19" fillId="54" borderId="38" xfId="99" applyFont="1" applyFill="1" applyBorder="1" applyAlignment="1" applyProtection="1">
      <alignment horizontal="center" vertical="center"/>
      <protection/>
    </xf>
    <xf numFmtId="0" fontId="20" fillId="54" borderId="38" xfId="99" applyFont="1" applyFill="1" applyBorder="1" applyAlignment="1" applyProtection="1">
      <alignment horizontal="center" vertical="center"/>
      <protection/>
    </xf>
    <xf numFmtId="0" fontId="32" fillId="0" borderId="0" xfId="113" applyFont="1" applyFill="1" applyAlignment="1">
      <alignment vertical="center"/>
      <protection/>
    </xf>
    <xf numFmtId="0" fontId="20" fillId="0" borderId="38" xfId="99" applyFont="1" applyFill="1" applyBorder="1" applyAlignment="1" applyProtection="1">
      <alignment horizontal="center" vertical="center"/>
      <protection/>
    </xf>
    <xf numFmtId="0" fontId="24" fillId="0" borderId="0" xfId="113" applyFont="1" applyFill="1" applyAlignment="1">
      <alignment vertical="center"/>
      <protection/>
    </xf>
    <xf numFmtId="0" fontId="20" fillId="55" borderId="38" xfId="99" applyFont="1" applyFill="1" applyBorder="1" applyAlignment="1" applyProtection="1">
      <alignment horizontal="center" vertical="center"/>
      <protection/>
    </xf>
    <xf numFmtId="49" fontId="28" fillId="53" borderId="38" xfId="114" applyNumberFormat="1" applyFont="1" applyFill="1" applyBorder="1" applyAlignment="1">
      <alignment horizontal="center" vertical="center"/>
      <protection/>
    </xf>
    <xf numFmtId="0" fontId="20" fillId="56" borderId="38" xfId="99" applyFont="1" applyFill="1" applyBorder="1" applyAlignment="1" applyProtection="1">
      <alignment horizontal="center" vertical="center"/>
      <protection/>
    </xf>
    <xf numFmtId="0" fontId="20" fillId="53" borderId="38" xfId="99" applyFont="1" applyFill="1" applyBorder="1" applyAlignment="1">
      <alignment horizontal="center" vertical="center"/>
      <protection/>
    </xf>
    <xf numFmtId="0" fontId="20" fillId="54" borderId="38" xfId="99" applyFont="1" applyFill="1" applyBorder="1" applyAlignment="1">
      <alignment horizontal="center" vertical="center"/>
      <protection/>
    </xf>
    <xf numFmtId="0" fontId="27" fillId="54" borderId="38" xfId="99" applyFont="1" applyFill="1" applyBorder="1" applyAlignment="1" applyProtection="1">
      <alignment horizontal="center" vertical="center"/>
      <protection/>
    </xf>
    <xf numFmtId="0" fontId="20" fillId="0" borderId="39" xfId="99" applyFont="1" applyFill="1" applyBorder="1" applyAlignment="1" applyProtection="1">
      <alignment horizontal="center" vertical="center"/>
      <protection/>
    </xf>
    <xf numFmtId="0" fontId="27" fillId="57" borderId="40" xfId="99" applyFont="1" applyFill="1" applyBorder="1" applyAlignment="1" applyProtection="1">
      <alignment horizontal="center" vertical="center"/>
      <protection/>
    </xf>
    <xf numFmtId="0" fontId="20" fillId="0" borderId="41" xfId="99" applyFont="1" applyFill="1" applyBorder="1" applyAlignment="1" applyProtection="1">
      <alignment horizontal="center" vertical="center"/>
      <protection/>
    </xf>
    <xf numFmtId="0" fontId="20" fillId="0" borderId="38" xfId="99" applyFont="1" applyFill="1" applyBorder="1" applyAlignment="1">
      <alignment horizontal="center" vertical="center"/>
      <protection/>
    </xf>
    <xf numFmtId="0" fontId="20" fillId="55" borderId="38" xfId="99" applyFont="1" applyFill="1" applyBorder="1" applyAlignment="1">
      <alignment horizontal="center" vertical="center"/>
      <protection/>
    </xf>
    <xf numFmtId="0" fontId="20" fillId="56" borderId="38" xfId="99" applyFont="1" applyFill="1" applyBorder="1" applyAlignment="1">
      <alignment horizontal="center" vertical="center"/>
      <protection/>
    </xf>
    <xf numFmtId="0" fontId="20" fillId="0" borderId="38" xfId="99" applyFont="1" applyFill="1" applyBorder="1" applyAlignment="1" applyProtection="1" quotePrefix="1">
      <alignment horizontal="center" vertical="center"/>
      <protection/>
    </xf>
    <xf numFmtId="0" fontId="20" fillId="58" borderId="38" xfId="99" applyFont="1" applyFill="1" applyBorder="1" applyAlignment="1" applyProtection="1">
      <alignment horizontal="center" vertical="center"/>
      <protection/>
    </xf>
    <xf numFmtId="0" fontId="27" fillId="55" borderId="38" xfId="99" applyFont="1" applyFill="1" applyBorder="1" applyAlignment="1" applyProtection="1">
      <alignment horizontal="center" vertical="center"/>
      <protection/>
    </xf>
    <xf numFmtId="0" fontId="27" fillId="53" borderId="38" xfId="99" applyFont="1" applyFill="1" applyBorder="1" applyAlignment="1" applyProtection="1">
      <alignment horizontal="center" vertical="center"/>
      <protection/>
    </xf>
    <xf numFmtId="0" fontId="33" fillId="52" borderId="38" xfId="99" applyFont="1" applyFill="1" applyBorder="1" applyAlignment="1" applyProtection="1">
      <alignment horizontal="center" vertical="center"/>
      <protection/>
    </xf>
    <xf numFmtId="0" fontId="27" fillId="52" borderId="38" xfId="99" applyFont="1" applyFill="1" applyBorder="1" applyAlignment="1" applyProtection="1">
      <alignment horizontal="center" vertical="center"/>
      <protection/>
    </xf>
    <xf numFmtId="49" fontId="28" fillId="51" borderId="38" xfId="114" applyNumberFormat="1" applyFont="1" applyFill="1" applyBorder="1" applyAlignment="1">
      <alignment horizontal="center" vertical="center"/>
      <protection/>
    </xf>
    <xf numFmtId="0" fontId="20" fillId="57" borderId="40" xfId="99" applyFont="1" applyFill="1" applyBorder="1" applyAlignment="1" applyProtection="1">
      <alignment horizontal="center" vertical="center"/>
      <protection/>
    </xf>
    <xf numFmtId="0" fontId="20" fillId="57" borderId="40" xfId="99" applyFont="1" applyFill="1" applyBorder="1" applyAlignment="1">
      <alignment horizontal="center" vertical="center"/>
      <protection/>
    </xf>
    <xf numFmtId="49" fontId="28" fillId="57" borderId="40" xfId="114" applyNumberFormat="1" applyFont="1" applyFill="1" applyBorder="1" applyAlignment="1">
      <alignment horizontal="center" vertical="center"/>
      <protection/>
    </xf>
    <xf numFmtId="0" fontId="20" fillId="57" borderId="38" xfId="99" applyFont="1" applyFill="1" applyBorder="1" applyAlignment="1" applyProtection="1">
      <alignment horizontal="center" vertical="center"/>
      <protection/>
    </xf>
    <xf numFmtId="49" fontId="28" fillId="57" borderId="38" xfId="114" applyNumberFormat="1" applyFont="1" applyFill="1" applyBorder="1" applyAlignment="1">
      <alignment horizontal="center" vertical="center"/>
      <protection/>
    </xf>
    <xf numFmtId="49" fontId="28" fillId="51" borderId="41" xfId="114" applyNumberFormat="1" applyFont="1" applyFill="1" applyBorder="1" applyAlignment="1">
      <alignment horizontal="center" vertical="center"/>
      <protection/>
    </xf>
    <xf numFmtId="0" fontId="20" fillId="59" borderId="40" xfId="99" applyFont="1" applyFill="1" applyBorder="1" applyAlignment="1" applyProtection="1">
      <alignment horizontal="center" vertical="center"/>
      <protection/>
    </xf>
    <xf numFmtId="49" fontId="28" fillId="59" borderId="40" xfId="114" applyNumberFormat="1" applyFont="1" applyFill="1" applyBorder="1" applyAlignment="1">
      <alignment horizontal="center" vertical="center"/>
      <protection/>
    </xf>
    <xf numFmtId="0" fontId="20" fillId="51" borderId="0" xfId="99" applyFont="1" applyFill="1" applyAlignment="1">
      <alignment vertical="center"/>
      <protection/>
    </xf>
    <xf numFmtId="0" fontId="20" fillId="0" borderId="0" xfId="113" applyFont="1" applyFill="1" applyAlignment="1">
      <alignment vertical="center"/>
      <protection/>
    </xf>
    <xf numFmtId="0" fontId="24" fillId="51" borderId="0" xfId="113" applyFont="1" applyFill="1" applyAlignment="1">
      <alignment horizontal="center" vertical="center"/>
      <protection/>
    </xf>
    <xf numFmtId="0" fontId="24" fillId="51" borderId="0" xfId="113" applyFont="1" applyFill="1" applyAlignment="1">
      <alignment horizontal="left" vertical="center"/>
      <protection/>
    </xf>
    <xf numFmtId="4" fontId="24" fillId="51" borderId="0" xfId="113" applyNumberFormat="1" applyFont="1" applyFill="1" applyBorder="1" applyAlignment="1">
      <alignment vertical="center"/>
      <protection/>
    </xf>
    <xf numFmtId="4" fontId="24" fillId="51" borderId="0" xfId="93" applyNumberFormat="1" applyFont="1" applyFill="1" applyBorder="1" applyAlignment="1">
      <alignment vertical="center"/>
    </xf>
    <xf numFmtId="198" fontId="29" fillId="0" borderId="42" xfId="93" applyNumberFormat="1" applyFont="1" applyFill="1" applyBorder="1" applyAlignment="1" applyProtection="1">
      <alignment horizontal="center" vertical="center" wrapText="1"/>
      <protection/>
    </xf>
    <xf numFmtId="198" fontId="27" fillId="53" borderId="43" xfId="93" applyNumberFormat="1" applyFont="1" applyFill="1" applyBorder="1" applyAlignment="1" applyProtection="1">
      <alignment horizontal="center" vertical="center" wrapText="1"/>
      <protection/>
    </xf>
    <xf numFmtId="198" fontId="27" fillId="54" borderId="43" xfId="93" applyNumberFormat="1" applyFont="1" applyFill="1" applyBorder="1" applyAlignment="1" applyProtection="1">
      <alignment horizontal="center" vertical="center" wrapText="1"/>
      <protection/>
    </xf>
    <xf numFmtId="198" fontId="20" fillId="51" borderId="43" xfId="93" applyNumberFormat="1" applyFont="1" applyFill="1" applyBorder="1" applyAlignment="1" applyProtection="1">
      <alignment horizontal="center" vertical="center" wrapText="1"/>
      <protection/>
    </xf>
    <xf numFmtId="198" fontId="20" fillId="55" borderId="43" xfId="93" applyNumberFormat="1" applyFont="1" applyFill="1" applyBorder="1" applyAlignment="1" applyProtection="1">
      <alignment horizontal="center" vertical="center" wrapText="1"/>
      <protection/>
    </xf>
    <xf numFmtId="198" fontId="20" fillId="54" borderId="43" xfId="93" applyNumberFormat="1" applyFont="1" applyFill="1" applyBorder="1" applyAlignment="1" applyProtection="1">
      <alignment horizontal="center" vertical="center" wrapText="1"/>
      <protection/>
    </xf>
    <xf numFmtId="198" fontId="20" fillId="56" borderId="43" xfId="93" applyNumberFormat="1" applyFont="1" applyFill="1" applyBorder="1" applyAlignment="1" applyProtection="1">
      <alignment horizontal="center" vertical="center" wrapText="1"/>
      <protection/>
    </xf>
    <xf numFmtId="198" fontId="27" fillId="53" borderId="44" xfId="93" applyNumberFormat="1" applyFont="1" applyFill="1" applyBorder="1" applyAlignment="1" applyProtection="1">
      <alignment horizontal="center" vertical="center" wrapText="1"/>
      <protection/>
    </xf>
    <xf numFmtId="198" fontId="27" fillId="51" borderId="43" xfId="93" applyNumberFormat="1" applyFont="1" applyFill="1" applyBorder="1" applyAlignment="1" applyProtection="1">
      <alignment horizontal="center" vertical="center" wrapText="1"/>
      <protection/>
    </xf>
    <xf numFmtId="198" fontId="27" fillId="57" borderId="45" xfId="93" applyNumberFormat="1" applyFont="1" applyFill="1" applyBorder="1" applyAlignment="1" applyProtection="1">
      <alignment horizontal="center" vertical="center" wrapText="1"/>
      <protection/>
    </xf>
    <xf numFmtId="198" fontId="20" fillId="51" borderId="46" xfId="93" applyNumberFormat="1" applyFont="1" applyFill="1" applyBorder="1" applyAlignment="1" applyProtection="1">
      <alignment horizontal="center" vertical="center" wrapText="1"/>
      <protection/>
    </xf>
    <xf numFmtId="198" fontId="27" fillId="55" borderId="43" xfId="93" applyNumberFormat="1" applyFont="1" applyFill="1" applyBorder="1" applyAlignment="1" applyProtection="1">
      <alignment horizontal="center" vertical="center" wrapText="1"/>
      <protection/>
    </xf>
    <xf numFmtId="198" fontId="27" fillId="58" borderId="43" xfId="93" applyNumberFormat="1" applyFont="1" applyFill="1" applyBorder="1" applyAlignment="1" applyProtection="1">
      <alignment horizontal="center" vertical="center" wrapText="1"/>
      <protection/>
    </xf>
    <xf numFmtId="198" fontId="31" fillId="54" borderId="43" xfId="93" applyNumberFormat="1" applyFont="1" applyFill="1" applyBorder="1" applyAlignment="1" applyProtection="1">
      <alignment horizontal="center" vertical="center" wrapText="1"/>
      <protection/>
    </xf>
    <xf numFmtId="198" fontId="27" fillId="52" borderId="43" xfId="93" applyNumberFormat="1" applyFont="1" applyFill="1" applyBorder="1" applyAlignment="1" applyProtection="1">
      <alignment horizontal="center" vertical="center" wrapText="1"/>
      <protection/>
    </xf>
    <xf numFmtId="198" fontId="27" fillId="0" borderId="46" xfId="93" applyNumberFormat="1" applyFont="1" applyFill="1" applyBorder="1" applyAlignment="1" applyProtection="1">
      <alignment horizontal="center" vertical="center" wrapText="1"/>
      <protection/>
    </xf>
    <xf numFmtId="198" fontId="27" fillId="57" borderId="45" xfId="94" applyNumberFormat="1" applyFont="1" applyFill="1" applyBorder="1" applyAlignment="1" applyProtection="1">
      <alignment horizontal="center" vertical="center" wrapText="1"/>
      <protection/>
    </xf>
    <xf numFmtId="198" fontId="27" fillId="57" borderId="43" xfId="94" applyNumberFormat="1" applyFont="1" applyFill="1" applyBorder="1" applyAlignment="1" applyProtection="1">
      <alignment horizontal="center" vertical="center" wrapText="1"/>
      <protection/>
    </xf>
    <xf numFmtId="198" fontId="20" fillId="0" borderId="43" xfId="93" applyNumberFormat="1" applyFont="1" applyFill="1" applyBorder="1" applyAlignment="1" applyProtection="1">
      <alignment horizontal="center" vertical="center" wrapText="1"/>
      <protection/>
    </xf>
    <xf numFmtId="198" fontId="20" fillId="58" borderId="43" xfId="93" applyNumberFormat="1" applyFont="1" applyFill="1" applyBorder="1" applyAlignment="1" applyProtection="1">
      <alignment horizontal="center" vertical="center" wrapText="1"/>
      <protection/>
    </xf>
    <xf numFmtId="198" fontId="27" fillId="0" borderId="46" xfId="94" applyNumberFormat="1" applyFont="1" applyFill="1" applyBorder="1" applyAlignment="1" applyProtection="1">
      <alignment horizontal="center" vertical="center" wrapText="1"/>
      <protection/>
    </xf>
    <xf numFmtId="198" fontId="27" fillId="0" borderId="43" xfId="93" applyNumberFormat="1" applyFont="1" applyFill="1" applyBorder="1" applyAlignment="1" applyProtection="1">
      <alignment horizontal="center" vertical="center" wrapText="1"/>
      <protection/>
    </xf>
    <xf numFmtId="198" fontId="27" fillId="0" borderId="47" xfId="93" applyNumberFormat="1" applyFont="1" applyFill="1" applyBorder="1" applyAlignment="1" applyProtection="1">
      <alignment horizontal="center" vertical="center" wrapText="1"/>
      <protection/>
    </xf>
    <xf numFmtId="198" fontId="27" fillId="59" borderId="45" xfId="9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20" fillId="51" borderId="0" xfId="112" applyFont="1" applyFill="1" applyAlignment="1">
      <alignment vertical="center"/>
      <protection/>
    </xf>
    <xf numFmtId="4" fontId="27" fillId="51" borderId="48" xfId="88" applyNumberFormat="1" applyFont="1" applyFill="1" applyBorder="1" applyAlignment="1">
      <alignment horizontal="center" vertical="center" wrapText="1"/>
    </xf>
    <xf numFmtId="0" fontId="24" fillId="51" borderId="0" xfId="113" applyFont="1" applyFill="1" applyAlignment="1">
      <alignment horizontal="right" vertical="center"/>
      <protection/>
    </xf>
    <xf numFmtId="0" fontId="20" fillId="51" borderId="0" xfId="113" applyFont="1" applyFill="1" applyAlignment="1">
      <alignment horizontal="right" vertical="center"/>
      <protection/>
    </xf>
    <xf numFmtId="4" fontId="27" fillId="51" borderId="49" xfId="88" applyNumberFormat="1" applyFont="1" applyFill="1" applyBorder="1" applyAlignment="1">
      <alignment horizontal="right" vertical="center" wrapText="1"/>
    </xf>
    <xf numFmtId="4" fontId="29" fillId="0" borderId="37" xfId="93" applyNumberFormat="1" applyFont="1" applyFill="1" applyBorder="1" applyAlignment="1" applyProtection="1">
      <alignment horizontal="right" vertical="center" wrapText="1"/>
      <protection/>
    </xf>
    <xf numFmtId="4" fontId="27" fillId="53" borderId="38" xfId="93" applyNumberFormat="1" applyFont="1" applyFill="1" applyBorder="1" applyAlignment="1" applyProtection="1">
      <alignment horizontal="right" vertical="center" wrapText="1"/>
      <protection/>
    </xf>
    <xf numFmtId="4" fontId="27" fillId="54" borderId="38" xfId="93" applyNumberFormat="1" applyFont="1" applyFill="1" applyBorder="1" applyAlignment="1" applyProtection="1">
      <alignment horizontal="right" vertical="center" wrapText="1"/>
      <protection/>
    </xf>
    <xf numFmtId="4" fontId="20" fillId="0" borderId="38" xfId="93" applyNumberFormat="1" applyFont="1" applyFill="1" applyBorder="1" applyAlignment="1" applyProtection="1">
      <alignment horizontal="right" vertical="center" wrapText="1"/>
      <protection/>
    </xf>
    <xf numFmtId="4" fontId="20" fillId="55" borderId="38" xfId="93" applyNumberFormat="1" applyFont="1" applyFill="1" applyBorder="1" applyAlignment="1" applyProtection="1">
      <alignment horizontal="right" vertical="center" wrapText="1"/>
      <protection/>
    </xf>
    <xf numFmtId="4" fontId="20" fillId="54" borderId="38" xfId="93" applyNumberFormat="1" applyFont="1" applyFill="1" applyBorder="1" applyAlignment="1" applyProtection="1">
      <alignment horizontal="right" vertical="center" wrapText="1"/>
      <protection/>
    </xf>
    <xf numFmtId="4" fontId="20" fillId="51" borderId="38" xfId="93" applyNumberFormat="1" applyFont="1" applyFill="1" applyBorder="1" applyAlignment="1" applyProtection="1">
      <alignment horizontal="right" vertical="center" wrapText="1"/>
      <protection/>
    </xf>
    <xf numFmtId="4" fontId="20" fillId="56" borderId="38" xfId="93" applyNumberFormat="1" applyFont="1" applyFill="1" applyBorder="1" applyAlignment="1" applyProtection="1">
      <alignment horizontal="right" vertical="center" wrapText="1"/>
      <protection/>
    </xf>
    <xf numFmtId="4" fontId="20" fillId="51" borderId="50" xfId="93" applyNumberFormat="1" applyFont="1" applyFill="1" applyBorder="1" applyAlignment="1" applyProtection="1">
      <alignment horizontal="right" vertical="center" wrapText="1"/>
      <protection/>
    </xf>
    <xf numFmtId="4" fontId="27" fillId="57" borderId="40" xfId="93" applyNumberFormat="1" applyFont="1" applyFill="1" applyBorder="1" applyAlignment="1" applyProtection="1">
      <alignment horizontal="right" vertical="center" wrapText="1"/>
      <protection/>
    </xf>
    <xf numFmtId="4" fontId="20" fillId="51" borderId="41" xfId="93" applyNumberFormat="1" applyFont="1" applyFill="1" applyBorder="1" applyAlignment="1" applyProtection="1">
      <alignment horizontal="right" vertical="center" wrapText="1"/>
      <protection/>
    </xf>
    <xf numFmtId="4" fontId="27" fillId="55" borderId="38" xfId="93" applyNumberFormat="1" applyFont="1" applyFill="1" applyBorder="1" applyAlignment="1" applyProtection="1">
      <alignment horizontal="right" vertical="center" wrapText="1"/>
      <protection/>
    </xf>
    <xf numFmtId="4" fontId="27" fillId="0" borderId="38" xfId="93" applyNumberFormat="1" applyFont="1" applyFill="1" applyBorder="1" applyAlignment="1" applyProtection="1">
      <alignment horizontal="right" vertical="center" wrapText="1"/>
      <protection/>
    </xf>
    <xf numFmtId="4" fontId="27" fillId="58" borderId="38" xfId="93" applyNumberFormat="1" applyFont="1" applyFill="1" applyBorder="1" applyAlignment="1" applyProtection="1">
      <alignment horizontal="right" vertical="center" wrapText="1"/>
      <protection/>
    </xf>
    <xf numFmtId="4" fontId="19" fillId="0" borderId="38" xfId="93" applyNumberFormat="1" applyFont="1" applyFill="1" applyBorder="1" applyAlignment="1" applyProtection="1">
      <alignment horizontal="right" vertical="center" wrapText="1"/>
      <protection/>
    </xf>
    <xf numFmtId="4" fontId="31" fillId="54" borderId="38" xfId="93" applyNumberFormat="1" applyFont="1" applyFill="1" applyBorder="1" applyAlignment="1" applyProtection="1">
      <alignment horizontal="right" vertical="center" wrapText="1"/>
      <protection/>
    </xf>
    <xf numFmtId="4" fontId="27" fillId="52" borderId="38" xfId="93" applyNumberFormat="1" applyFont="1" applyFill="1" applyBorder="1" applyAlignment="1" applyProtection="1">
      <alignment horizontal="right" vertical="center" wrapText="1"/>
      <protection/>
    </xf>
    <xf numFmtId="4" fontId="20" fillId="0" borderId="39" xfId="93" applyNumberFormat="1" applyFont="1" applyFill="1" applyBorder="1" applyAlignment="1" applyProtection="1">
      <alignment horizontal="right" vertical="center" wrapText="1"/>
      <protection/>
    </xf>
    <xf numFmtId="4" fontId="27" fillId="0" borderId="41" xfId="93" applyNumberFormat="1" applyFont="1" applyFill="1" applyBorder="1" applyAlignment="1" applyProtection="1">
      <alignment horizontal="right" vertical="center" wrapText="1"/>
      <protection/>
    </xf>
    <xf numFmtId="4" fontId="27" fillId="57" borderId="40" xfId="94" applyNumberFormat="1" applyFont="1" applyFill="1" applyBorder="1" applyAlignment="1" applyProtection="1">
      <alignment horizontal="right" vertical="center" wrapText="1"/>
      <protection/>
    </xf>
    <xf numFmtId="4" fontId="20" fillId="0" borderId="41" xfId="93" applyNumberFormat="1" applyFont="1" applyFill="1" applyBorder="1" applyAlignment="1" applyProtection="1">
      <alignment horizontal="right" vertical="center" wrapText="1"/>
      <protection/>
    </xf>
    <xf numFmtId="4" fontId="27" fillId="57" borderId="38" xfId="94" applyNumberFormat="1" applyFont="1" applyFill="1" applyBorder="1" applyAlignment="1" applyProtection="1">
      <alignment horizontal="right" vertical="center" wrapText="1"/>
      <protection/>
    </xf>
    <xf numFmtId="4" fontId="20" fillId="58" borderId="38" xfId="93" applyNumberFormat="1" applyFont="1" applyFill="1" applyBorder="1" applyAlignment="1" applyProtection="1">
      <alignment horizontal="right" vertical="center" wrapText="1"/>
      <protection/>
    </xf>
    <xf numFmtId="4" fontId="27" fillId="0" borderId="41" xfId="94" applyNumberFormat="1" applyFont="1" applyFill="1" applyBorder="1" applyAlignment="1" applyProtection="1">
      <alignment horizontal="right" vertical="center" wrapText="1"/>
      <protection/>
    </xf>
    <xf numFmtId="4" fontId="27" fillId="0" borderId="39" xfId="93" applyNumberFormat="1" applyFont="1" applyFill="1" applyBorder="1" applyAlignment="1" applyProtection="1">
      <alignment horizontal="right" vertical="center" wrapText="1"/>
      <protection/>
    </xf>
    <xf numFmtId="4" fontId="27" fillId="59" borderId="40" xfId="93" applyNumberFormat="1" applyFont="1" applyFill="1" applyBorder="1" applyAlignment="1" applyProtection="1">
      <alignment horizontal="right" vertical="center" wrapText="1"/>
      <protection/>
    </xf>
    <xf numFmtId="0" fontId="24" fillId="0" borderId="0" xfId="113" applyFont="1" applyFill="1" applyAlignment="1">
      <alignment horizontal="right" vertical="center"/>
      <protection/>
    </xf>
    <xf numFmtId="0" fontId="20" fillId="0" borderId="0" xfId="113" applyFont="1" applyFill="1" applyAlignment="1">
      <alignment horizontal="right" vertical="center"/>
      <protection/>
    </xf>
    <xf numFmtId="0" fontId="20" fillId="0" borderId="50" xfId="99" applyFont="1" applyFill="1" applyBorder="1" applyAlignment="1" applyProtection="1">
      <alignment horizontal="center" vertical="center"/>
      <protection/>
    </xf>
    <xf numFmtId="0" fontId="27" fillId="0" borderId="51" xfId="99" applyFont="1" applyFill="1" applyBorder="1" applyAlignment="1" applyProtection="1">
      <alignment horizontal="left" vertical="center" wrapText="1"/>
      <protection/>
    </xf>
    <xf numFmtId="0" fontId="20" fillId="0" borderId="51" xfId="99" applyFont="1" applyFill="1" applyBorder="1" applyAlignment="1" applyProtection="1">
      <alignment horizontal="left" vertical="center" wrapText="1"/>
      <protection/>
    </xf>
    <xf numFmtId="0" fontId="36" fillId="0" borderId="0" xfId="113" applyFont="1" applyFill="1" applyAlignment="1">
      <alignment vertical="center"/>
      <protection/>
    </xf>
    <xf numFmtId="0" fontId="36" fillId="0" borderId="0" xfId="113" applyFont="1" applyFill="1" applyAlignment="1">
      <alignment horizontal="left" vertical="center"/>
      <protection/>
    </xf>
    <xf numFmtId="0" fontId="20" fillId="0" borderId="0" xfId="113" applyFont="1" applyFill="1" applyAlignment="1">
      <alignment horizontal="center" vertical="center"/>
      <protection/>
    </xf>
    <xf numFmtId="0" fontId="20" fillId="0" borderId="0" xfId="113" applyFont="1" applyFill="1" applyBorder="1" applyAlignment="1">
      <alignment horizontal="center" vertical="center"/>
      <protection/>
    </xf>
    <xf numFmtId="0" fontId="20" fillId="0" borderId="0" xfId="113" applyFont="1" applyFill="1" applyBorder="1" applyAlignment="1">
      <alignment vertical="center"/>
      <protection/>
    </xf>
    <xf numFmtId="0" fontId="30" fillId="0" borderId="40" xfId="99" applyFont="1" applyFill="1" applyBorder="1" applyAlignment="1" applyProtection="1">
      <alignment horizontal="center" vertical="center"/>
      <protection/>
    </xf>
    <xf numFmtId="0" fontId="27" fillId="52" borderId="52" xfId="99" applyFont="1" applyFill="1" applyBorder="1" applyAlignment="1" applyProtection="1">
      <alignment horizontal="right" vertical="center" wrapText="1"/>
      <protection/>
    </xf>
    <xf numFmtId="0" fontId="27" fillId="52" borderId="33" xfId="99" applyFont="1" applyFill="1" applyBorder="1" applyAlignment="1" applyProtection="1">
      <alignment horizontal="right" vertical="center" wrapText="1"/>
      <protection/>
    </xf>
    <xf numFmtId="0" fontId="27" fillId="52" borderId="53" xfId="99" applyFont="1" applyFill="1" applyBorder="1" applyAlignment="1" applyProtection="1">
      <alignment horizontal="left" vertical="center" wrapText="1"/>
      <protection/>
    </xf>
    <xf numFmtId="0" fontId="20" fillId="0" borderId="52" xfId="99" applyFont="1" applyFill="1" applyBorder="1" applyAlignment="1" applyProtection="1">
      <alignment horizontal="right" vertical="center" wrapText="1"/>
      <protection/>
    </xf>
    <xf numFmtId="0" fontId="20" fillId="0" borderId="33" xfId="99" applyFont="1" applyFill="1" applyBorder="1" applyAlignment="1" applyProtection="1">
      <alignment horizontal="right" vertical="center" wrapText="1"/>
      <protection/>
    </xf>
    <xf numFmtId="198" fontId="24" fillId="0" borderId="0" xfId="113" applyNumberFormat="1" applyFont="1" applyFill="1" applyAlignment="1">
      <alignment vertical="center"/>
      <protection/>
    </xf>
    <xf numFmtId="0" fontId="20" fillId="0" borderId="23" xfId="99" applyFont="1" applyFill="1" applyBorder="1" applyAlignment="1" applyProtection="1">
      <alignment horizontal="right" vertical="center" wrapText="1"/>
      <protection/>
    </xf>
    <xf numFmtId="0" fontId="27" fillId="0" borderId="23" xfId="99" applyFont="1" applyFill="1" applyBorder="1" applyAlignment="1" applyProtection="1">
      <alignment horizontal="right" vertical="center" wrapText="1"/>
      <protection/>
    </xf>
    <xf numFmtId="0" fontId="27" fillId="0" borderId="54" xfId="99" applyFont="1" applyFill="1" applyBorder="1" applyAlignment="1" applyProtection="1">
      <alignment horizontal="left" vertical="center" wrapText="1"/>
      <protection/>
    </xf>
    <xf numFmtId="0" fontId="20" fillId="0" borderId="54" xfId="99" applyFont="1" applyFill="1" applyBorder="1" applyAlignment="1" applyProtection="1">
      <alignment horizontal="left" vertical="center" wrapText="1"/>
      <protection/>
    </xf>
    <xf numFmtId="0" fontId="27" fillId="0" borderId="43" xfId="99" applyFont="1" applyFill="1" applyBorder="1" applyAlignment="1" applyProtection="1">
      <alignment horizontal="right" vertical="center" wrapText="1"/>
      <protection/>
    </xf>
    <xf numFmtId="0" fontId="20" fillId="0" borderId="43" xfId="99" applyFont="1" applyFill="1" applyBorder="1" applyAlignment="1" applyProtection="1">
      <alignment horizontal="right" vertical="center" wrapText="1"/>
      <protection/>
    </xf>
    <xf numFmtId="0" fontId="20" fillId="0" borderId="53" xfId="99" applyFont="1" applyFill="1" applyBorder="1" applyAlignment="1" applyProtection="1">
      <alignment horizontal="left" vertical="center" wrapText="1"/>
      <protection/>
    </xf>
    <xf numFmtId="0" fontId="20" fillId="0" borderId="55" xfId="99" applyFont="1" applyFill="1" applyBorder="1" applyAlignment="1" applyProtection="1">
      <alignment horizontal="right" vertical="center" wrapText="1"/>
      <protection/>
    </xf>
    <xf numFmtId="0" fontId="20" fillId="0" borderId="51" xfId="99" applyFont="1" applyFill="1" applyBorder="1" applyAlignment="1" applyProtection="1" quotePrefix="1">
      <alignment horizontal="left" vertical="center" wrapText="1"/>
      <protection/>
    </xf>
    <xf numFmtId="0" fontId="27" fillId="0" borderId="51" xfId="99" applyFont="1" applyFill="1" applyBorder="1" applyAlignment="1" applyProtection="1">
      <alignment horizontal="left" vertical="center"/>
      <protection/>
    </xf>
    <xf numFmtId="0" fontId="37" fillId="0" borderId="23" xfId="99" applyFont="1" applyFill="1" applyBorder="1" applyAlignment="1" applyProtection="1">
      <alignment horizontal="right" vertical="center" wrapText="1"/>
      <protection/>
    </xf>
    <xf numFmtId="0" fontId="37" fillId="0" borderId="23" xfId="99" applyFont="1" applyFill="1" applyBorder="1" applyAlignment="1" applyProtection="1">
      <alignment horizontal="right" vertical="center"/>
      <protection/>
    </xf>
    <xf numFmtId="0" fontId="27" fillId="0" borderId="51" xfId="99" applyFont="1" applyFill="1" applyBorder="1" applyAlignment="1" applyProtection="1" quotePrefix="1">
      <alignment horizontal="left" vertical="center" wrapText="1"/>
      <protection/>
    </xf>
    <xf numFmtId="0" fontId="20" fillId="0" borderId="23" xfId="99" applyFont="1" applyFill="1" applyBorder="1" applyAlignment="1" applyProtection="1">
      <alignment horizontal="right" vertical="center"/>
      <protection/>
    </xf>
    <xf numFmtId="0" fontId="40" fillId="0" borderId="0" xfId="113" applyFont="1" applyFill="1" applyAlignment="1">
      <alignment vertical="center"/>
      <protection/>
    </xf>
    <xf numFmtId="0" fontId="27" fillId="0" borderId="23" xfId="99" applyFont="1" applyFill="1" applyBorder="1" applyAlignment="1" applyProtection="1">
      <alignment horizontal="right" vertical="center"/>
      <protection/>
    </xf>
    <xf numFmtId="0" fontId="20" fillId="0" borderId="51" xfId="99" applyFont="1" applyFill="1" applyBorder="1" applyAlignment="1" applyProtection="1">
      <alignment horizontal="left" vertical="center"/>
      <protection/>
    </xf>
    <xf numFmtId="0" fontId="20" fillId="0" borderId="22" xfId="99" applyFont="1" applyFill="1" applyBorder="1" applyAlignment="1" applyProtection="1">
      <alignment horizontal="right" vertical="center" wrapText="1"/>
      <protection/>
    </xf>
    <xf numFmtId="0" fontId="20" fillId="0" borderId="55" xfId="99" applyFont="1" applyFill="1" applyBorder="1" applyAlignment="1" applyProtection="1">
      <alignment horizontal="right" vertical="center"/>
      <protection/>
    </xf>
    <xf numFmtId="0" fontId="20" fillId="0" borderId="55" xfId="99" applyFont="1" applyFill="1" applyBorder="1" applyAlignment="1">
      <alignment horizontal="right" vertical="center"/>
      <protection/>
    </xf>
    <xf numFmtId="0" fontId="27" fillId="0" borderId="23" xfId="99" applyFont="1" applyFill="1" applyBorder="1" applyAlignment="1">
      <alignment horizontal="right" vertical="center"/>
      <protection/>
    </xf>
    <xf numFmtId="0" fontId="27" fillId="52" borderId="23" xfId="99" applyFont="1" applyFill="1" applyBorder="1" applyAlignment="1" applyProtection="1">
      <alignment horizontal="right" vertical="center" wrapText="1"/>
      <protection/>
    </xf>
    <xf numFmtId="0" fontId="27" fillId="52" borderId="25" xfId="99" applyFont="1" applyFill="1" applyBorder="1" applyAlignment="1" applyProtection="1">
      <alignment horizontal="right" vertical="center" wrapText="1"/>
      <protection/>
    </xf>
    <xf numFmtId="0" fontId="27" fillId="52" borderId="27" xfId="99" applyFont="1" applyFill="1" applyBorder="1" applyAlignment="1" applyProtection="1">
      <alignment horizontal="right" vertical="center" wrapText="1"/>
      <protection/>
    </xf>
    <xf numFmtId="0" fontId="27" fillId="52" borderId="26" xfId="99" applyFont="1" applyFill="1" applyBorder="1" applyAlignment="1" applyProtection="1">
      <alignment horizontal="left" vertical="center" wrapText="1"/>
      <protection/>
    </xf>
    <xf numFmtId="0" fontId="36" fillId="0" borderId="0" xfId="113" applyFont="1" applyFill="1" applyAlignment="1">
      <alignment horizontal="center" vertical="center"/>
      <protection/>
    </xf>
    <xf numFmtId="0" fontId="27" fillId="0" borderId="43" xfId="99" applyFont="1" applyFill="1" applyBorder="1" applyAlignment="1" applyProtection="1">
      <alignment horizontal="right" vertical="center"/>
      <protection/>
    </xf>
    <xf numFmtId="0" fontId="20" fillId="0" borderId="56" xfId="99" applyFont="1" applyFill="1" applyBorder="1" applyAlignment="1" applyProtection="1">
      <alignment horizontal="left" vertical="center" wrapText="1"/>
      <protection/>
    </xf>
    <xf numFmtId="0" fontId="27" fillId="0" borderId="21" xfId="99" applyFont="1" applyFill="1" applyBorder="1" applyAlignment="1" applyProtection="1">
      <alignment horizontal="right" vertical="center"/>
      <protection/>
    </xf>
    <xf numFmtId="0" fontId="26" fillId="0" borderId="0" xfId="113" applyFont="1" applyFill="1" applyAlignment="1">
      <alignment vertical="center"/>
      <protection/>
    </xf>
    <xf numFmtId="0" fontId="20" fillId="0" borderId="43" xfId="99" applyFont="1" applyFill="1" applyBorder="1" applyAlignment="1" applyProtection="1">
      <alignment horizontal="right" vertical="center"/>
      <protection/>
    </xf>
    <xf numFmtId="0" fontId="20" fillId="0" borderId="57" xfId="99" applyFont="1" applyFill="1" applyBorder="1" applyAlignment="1" applyProtection="1">
      <alignment horizontal="right" vertical="center"/>
      <protection/>
    </xf>
    <xf numFmtId="0" fontId="20" fillId="0" borderId="58" xfId="99" applyFont="1" applyFill="1" applyBorder="1" applyAlignment="1" applyProtection="1">
      <alignment horizontal="right" vertical="center"/>
      <protection/>
    </xf>
    <xf numFmtId="0" fontId="27" fillId="0" borderId="58" xfId="99" applyFont="1" applyFill="1" applyBorder="1" applyAlignment="1" applyProtection="1">
      <alignment horizontal="right" vertical="center"/>
      <protection/>
    </xf>
    <xf numFmtId="0" fontId="27" fillId="0" borderId="59" xfId="99" applyFont="1" applyFill="1" applyBorder="1" applyAlignment="1" applyProtection="1">
      <alignment horizontal="left" vertical="center" wrapText="1"/>
      <protection/>
    </xf>
    <xf numFmtId="0" fontId="59" fillId="3" borderId="60" xfId="111" applyNumberFormat="1" applyFont="1" applyFill="1" applyBorder="1" applyAlignment="1">
      <alignment horizontal="right" vertical="center"/>
      <protection/>
    </xf>
    <xf numFmtId="0" fontId="60" fillId="0" borderId="60" xfId="111" applyNumberFormat="1" applyFont="1" applyFill="1" applyBorder="1" applyAlignment="1">
      <alignment horizontal="right" vertical="center"/>
      <protection/>
    </xf>
    <xf numFmtId="0" fontId="60" fillId="60" borderId="60" xfId="111" applyFont="1" applyFill="1" applyBorder="1" applyAlignment="1">
      <alignment horizontal="center" vertical="center"/>
      <protection/>
    </xf>
    <xf numFmtId="3" fontId="62" fillId="60" borderId="60" xfId="111" applyNumberFormat="1" applyFont="1" applyFill="1" applyBorder="1" applyAlignment="1">
      <alignment horizontal="right" vertical="center"/>
      <protection/>
    </xf>
    <xf numFmtId="0" fontId="60" fillId="0" borderId="60" xfId="111" applyFont="1" applyFill="1" applyBorder="1" applyAlignment="1">
      <alignment vertical="center"/>
      <protection/>
    </xf>
    <xf numFmtId="3" fontId="60" fillId="0" borderId="60" xfId="111" applyNumberFormat="1" applyFont="1" applyBorder="1" applyAlignment="1">
      <alignment horizontal="right" vertical="center"/>
      <protection/>
    </xf>
    <xf numFmtId="0" fontId="63" fillId="7" borderId="60" xfId="111" applyFont="1" applyFill="1" applyBorder="1" applyAlignment="1">
      <alignment horizontal="left" vertical="center"/>
      <protection/>
    </xf>
    <xf numFmtId="0" fontId="0" fillId="0" borderId="60" xfId="111" applyFont="1" applyBorder="1" applyAlignment="1">
      <alignment vertical="center"/>
      <protection/>
    </xf>
    <xf numFmtId="0" fontId="59" fillId="0" borderId="60" xfId="111" applyFont="1" applyFill="1" applyBorder="1" applyAlignment="1">
      <alignment vertical="center"/>
      <protection/>
    </xf>
    <xf numFmtId="0" fontId="59" fillId="0" borderId="60" xfId="111" applyFont="1" applyFill="1" applyBorder="1" applyAlignment="1">
      <alignment horizontal="left" vertical="center"/>
      <protection/>
    </xf>
    <xf numFmtId="3" fontId="59" fillId="0" borderId="60" xfId="111" applyNumberFormat="1" applyFont="1" applyFill="1" applyBorder="1" applyAlignment="1">
      <alignment horizontal="right" vertical="center"/>
      <protection/>
    </xf>
    <xf numFmtId="3" fontId="59" fillId="0" borderId="60" xfId="111" applyNumberFormat="1" applyFont="1" applyBorder="1" applyAlignment="1">
      <alignment horizontal="right" vertical="center"/>
      <protection/>
    </xf>
    <xf numFmtId="37" fontId="60" fillId="60" borderId="60" xfId="115" applyNumberFormat="1" applyFont="1" applyFill="1" applyBorder="1" applyAlignment="1">
      <alignment horizontal="center" vertical="center"/>
      <protection/>
    </xf>
    <xf numFmtId="3" fontId="60" fillId="60" borderId="60" xfId="111" applyNumberFormat="1" applyFont="1" applyFill="1" applyBorder="1" applyAlignment="1">
      <alignment horizontal="right" vertical="center"/>
      <protection/>
    </xf>
    <xf numFmtId="0" fontId="64" fillId="0" borderId="60" xfId="111" applyFont="1" applyFill="1" applyBorder="1" applyAlignment="1">
      <alignment vertical="center"/>
      <protection/>
    </xf>
    <xf numFmtId="0" fontId="65" fillId="31" borderId="60" xfId="111" applyFont="1" applyFill="1" applyBorder="1" applyAlignment="1">
      <alignment vertical="center"/>
      <protection/>
    </xf>
    <xf numFmtId="3" fontId="66" fillId="31" borderId="60" xfId="111" applyNumberFormat="1" applyFont="1" applyFill="1" applyBorder="1" applyAlignment="1">
      <alignment horizontal="right" vertical="center"/>
      <protection/>
    </xf>
    <xf numFmtId="0" fontId="61" fillId="0" borderId="60" xfId="111" applyFont="1" applyBorder="1" applyAlignment="1">
      <alignment vertical="center"/>
      <protection/>
    </xf>
    <xf numFmtId="0" fontId="59" fillId="0" borderId="60" xfId="111" applyFont="1" applyBorder="1" applyAlignment="1">
      <alignment vertical="center"/>
      <protection/>
    </xf>
    <xf numFmtId="0" fontId="59" fillId="0" borderId="60" xfId="111" applyFont="1" applyBorder="1" applyAlignment="1">
      <alignment horizontal="right" vertical="center"/>
      <protection/>
    </xf>
    <xf numFmtId="10" fontId="6" fillId="0" borderId="0" xfId="82" applyNumberFormat="1" applyFont="1" applyFill="1" applyBorder="1" applyAlignment="1" applyProtection="1">
      <alignment horizontal="right"/>
      <protection/>
    </xf>
    <xf numFmtId="10" fontId="6" fillId="0" borderId="61" xfId="82" applyNumberFormat="1" applyFont="1" applyFill="1" applyBorder="1" applyAlignment="1" applyProtection="1" quotePrefix="1">
      <alignment horizontal="center" vertical="center" wrapText="1"/>
      <protection/>
    </xf>
    <xf numFmtId="10" fontId="6" fillId="0" borderId="62" xfId="82" applyNumberFormat="1" applyFont="1" applyFill="1" applyBorder="1" applyAlignment="1" applyProtection="1">
      <alignment horizontal="right" vertical="center" wrapText="1"/>
      <protection/>
    </xf>
    <xf numFmtId="10" fontId="6" fillId="0" borderId="63" xfId="82" applyNumberFormat="1" applyFont="1" applyFill="1" applyBorder="1" applyAlignment="1" applyProtection="1">
      <alignment horizontal="right"/>
      <protection/>
    </xf>
    <xf numFmtId="10" fontId="6" fillId="0" borderId="63" xfId="82" applyNumberFormat="1" applyFont="1" applyBorder="1" applyAlignment="1" applyProtection="1">
      <alignment horizontal="right"/>
      <protection/>
    </xf>
    <xf numFmtId="10" fontId="6" fillId="0" borderId="63" xfId="82" applyNumberFormat="1" applyFont="1" applyBorder="1" applyAlignment="1">
      <alignment horizontal="right"/>
    </xf>
    <xf numFmtId="10" fontId="6" fillId="0" borderId="63" xfId="82" applyNumberFormat="1" applyFont="1" applyFill="1" applyBorder="1" applyAlignment="1">
      <alignment horizontal="right"/>
    </xf>
    <xf numFmtId="10" fontId="4" fillId="0" borderId="64" xfId="82" applyNumberFormat="1" applyFont="1" applyFill="1" applyBorder="1" applyAlignment="1">
      <alignment horizontal="right"/>
    </xf>
    <xf numFmtId="10" fontId="8" fillId="0" borderId="0" xfId="82" applyNumberFormat="1" applyFont="1" applyFill="1" applyAlignment="1">
      <alignment/>
    </xf>
    <xf numFmtId="168" fontId="4" fillId="0" borderId="21" xfId="82" applyNumberFormat="1" applyFont="1" applyFill="1" applyBorder="1" applyAlignment="1">
      <alignment/>
    </xf>
    <xf numFmtId="0" fontId="1" fillId="0" borderId="0" xfId="0" applyFont="1" applyAlignment="1">
      <alignment/>
    </xf>
    <xf numFmtId="168" fontId="4" fillId="0" borderId="21" xfId="82" applyNumberFormat="1" applyFont="1" applyBorder="1" applyAlignment="1" applyProtection="1">
      <alignment horizontal="right"/>
      <protection/>
    </xf>
    <xf numFmtId="10" fontId="4" fillId="0" borderId="63" xfId="82" applyNumberFormat="1" applyFont="1" applyBorder="1" applyAlignment="1" applyProtection="1">
      <alignment horizontal="right"/>
      <protection/>
    </xf>
    <xf numFmtId="168" fontId="4" fillId="61" borderId="23" xfId="82" applyNumberFormat="1" applyFont="1" applyFill="1" applyBorder="1" applyAlignment="1" applyProtection="1">
      <alignment horizontal="right"/>
      <protection/>
    </xf>
    <xf numFmtId="10" fontId="4" fillId="61" borderId="61" xfId="82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68" fontId="4" fillId="61" borderId="65" xfId="82" applyNumberFormat="1" applyFont="1" applyFill="1" applyBorder="1" applyAlignment="1" applyProtection="1">
      <alignment horizontal="right"/>
      <protection/>
    </xf>
    <xf numFmtId="10" fontId="4" fillId="61" borderId="66" xfId="82" applyNumberFormat="1" applyFont="1" applyFill="1" applyBorder="1" applyAlignment="1" applyProtection="1">
      <alignment horizontal="right"/>
      <protection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68" fontId="4" fillId="0" borderId="21" xfId="82" applyNumberFormat="1" applyFont="1" applyBorder="1" applyAlignment="1">
      <alignment horizontal="right"/>
    </xf>
    <xf numFmtId="10" fontId="4" fillId="0" borderId="63" xfId="8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7" fillId="52" borderId="54" xfId="99" applyFont="1" applyFill="1" applyBorder="1" applyAlignment="1" applyProtection="1">
      <alignment horizontal="left" vertical="center" wrapText="1"/>
      <protection/>
    </xf>
    <xf numFmtId="0" fontId="27" fillId="52" borderId="41" xfId="99" applyFont="1" applyFill="1" applyBorder="1" applyAlignment="1" applyProtection="1">
      <alignment horizontal="center" vertical="center" wrapText="1"/>
      <protection/>
    </xf>
    <xf numFmtId="0" fontId="20" fillId="51" borderId="0" xfId="99" applyFont="1" applyFill="1" applyAlignment="1">
      <alignment horizontal="center" vertical="center"/>
      <protection/>
    </xf>
    <xf numFmtId="0" fontId="20" fillId="0" borderId="0" xfId="113" applyFont="1" applyFill="1" applyAlignment="1">
      <alignment horizontal="center" vertical="center" wrapText="1"/>
      <protection/>
    </xf>
    <xf numFmtId="0" fontId="27" fillId="0" borderId="51" xfId="110" applyFont="1" applyFill="1" applyBorder="1" applyAlignment="1">
      <alignment vertical="center" wrapText="1"/>
      <protection/>
    </xf>
    <xf numFmtId="0" fontId="27" fillId="0" borderId="67" xfId="99" applyFont="1" applyFill="1" applyBorder="1" applyAlignment="1" applyProtection="1">
      <alignment horizontal="left" vertical="center" wrapText="1"/>
      <protection/>
    </xf>
    <xf numFmtId="0" fontId="24" fillId="0" borderId="0" xfId="113" applyFont="1" applyFill="1" applyBorder="1" applyAlignment="1">
      <alignment vertical="center" wrapText="1"/>
      <protection/>
    </xf>
    <xf numFmtId="0" fontId="24" fillId="0" borderId="0" xfId="113" applyFont="1" applyFill="1" applyAlignment="1">
      <alignment vertical="center" wrapText="1"/>
      <protection/>
    </xf>
    <xf numFmtId="0" fontId="20" fillId="0" borderId="0" xfId="113" applyFont="1" applyFill="1" applyBorder="1" applyAlignment="1">
      <alignment horizontal="center" vertical="center" wrapText="1"/>
      <protection/>
    </xf>
    <xf numFmtId="0" fontId="27" fillId="0" borderId="68" xfId="110" applyFont="1" applyFill="1" applyBorder="1" applyAlignment="1">
      <alignment vertical="center" wrapText="1"/>
      <protection/>
    </xf>
    <xf numFmtId="0" fontId="20" fillId="0" borderId="38" xfId="99" applyFont="1" applyFill="1" applyBorder="1" applyAlignment="1" applyProtection="1">
      <alignment horizontal="center" vertical="center" wrapText="1"/>
      <protection/>
    </xf>
    <xf numFmtId="0" fontId="24" fillId="0" borderId="0" xfId="113" applyFont="1" applyFill="1" applyAlignment="1">
      <alignment horizontal="center" vertical="center"/>
      <protection/>
    </xf>
    <xf numFmtId="198" fontId="67" fillId="0" borderId="0" xfId="113" applyNumberFormat="1" applyFont="1" applyFill="1" applyAlignment="1">
      <alignment vertical="center"/>
      <protection/>
    </xf>
    <xf numFmtId="198" fontId="36" fillId="0" borderId="0" xfId="113" applyNumberFormat="1" applyFont="1" applyFill="1" applyAlignment="1">
      <alignment vertical="center"/>
      <protection/>
    </xf>
    <xf numFmtId="0" fontId="41" fillId="0" borderId="38" xfId="99" applyFont="1" applyFill="1" applyBorder="1" applyAlignment="1" applyProtection="1">
      <alignment horizontal="center" vertical="center"/>
      <protection/>
    </xf>
    <xf numFmtId="4" fontId="8" fillId="62" borderId="38" xfId="99" applyNumberFormat="1" applyFont="1" applyFill="1" applyBorder="1" applyAlignment="1" applyProtection="1">
      <alignment horizontal="right" vertical="center" wrapText="1"/>
      <protection/>
    </xf>
    <xf numFmtId="4" fontId="20" fillId="0" borderId="0" xfId="113" applyNumberFormat="1" applyFont="1" applyFill="1" applyAlignment="1">
      <alignment horizontal="right" vertical="center"/>
      <protection/>
    </xf>
    <xf numFmtId="0" fontId="27" fillId="0" borderId="61" xfId="99" applyFont="1" applyFill="1" applyBorder="1" applyAlignment="1" applyProtection="1">
      <alignment horizontal="center" vertical="center" wrapText="1"/>
      <protection/>
    </xf>
    <xf numFmtId="0" fontId="20" fillId="0" borderId="61" xfId="99" applyFont="1" applyFill="1" applyBorder="1" applyAlignment="1" applyProtection="1">
      <alignment horizontal="center" vertical="center" wrapText="1"/>
      <protection/>
    </xf>
    <xf numFmtId="0" fontId="20" fillId="0" borderId="41" xfId="99" applyFont="1" applyFill="1" applyBorder="1" applyAlignment="1" applyProtection="1">
      <alignment horizontal="center" vertical="center" wrapText="1"/>
      <protection/>
    </xf>
    <xf numFmtId="0" fontId="27" fillId="52" borderId="69" xfId="99" applyFont="1" applyFill="1" applyBorder="1" applyAlignment="1" applyProtection="1">
      <alignment horizontal="center" vertical="center" wrapText="1"/>
      <protection/>
    </xf>
    <xf numFmtId="0" fontId="41" fillId="0" borderId="38" xfId="99" applyFont="1" applyFill="1" applyBorder="1" applyAlignment="1" applyProtection="1">
      <alignment horizontal="center" vertical="center" wrapText="1"/>
      <protection/>
    </xf>
    <xf numFmtId="0" fontId="41" fillId="55" borderId="38" xfId="99" applyFont="1" applyFill="1" applyBorder="1" applyAlignment="1" applyProtection="1">
      <alignment horizontal="center" vertical="center"/>
      <protection/>
    </xf>
    <xf numFmtId="4" fontId="23" fillId="0" borderId="0" xfId="113" applyNumberFormat="1" applyFont="1" applyFill="1" applyAlignment="1">
      <alignment vertical="center"/>
      <protection/>
    </xf>
    <xf numFmtId="0" fontId="23" fillId="52" borderId="70" xfId="113" applyFont="1" applyFill="1" applyBorder="1" applyAlignment="1">
      <alignment horizontal="left" vertical="center"/>
      <protection/>
    </xf>
    <xf numFmtId="0" fontId="69" fillId="0" borderId="51" xfId="99" applyFont="1" applyFill="1" applyBorder="1" applyAlignment="1" applyProtection="1">
      <alignment horizontal="left" vertical="center" wrapText="1"/>
      <protection/>
    </xf>
    <xf numFmtId="0" fontId="27" fillId="0" borderId="55" xfId="99" applyFont="1" applyFill="1" applyBorder="1" applyAlignment="1" applyProtection="1">
      <alignment horizontal="right" vertical="center"/>
      <protection/>
    </xf>
    <xf numFmtId="3" fontId="20" fillId="0" borderId="38" xfId="99" applyNumberFormat="1" applyFont="1" applyFill="1" applyBorder="1" applyAlignment="1" applyProtection="1">
      <alignment horizontal="right" vertical="center" wrapText="1"/>
      <protection/>
    </xf>
    <xf numFmtId="3" fontId="20" fillId="0" borderId="38" xfId="99" applyNumberFormat="1" applyFont="1" applyFill="1" applyBorder="1" applyAlignment="1" applyProtection="1">
      <alignment horizontal="right" vertical="center"/>
      <protection/>
    </xf>
    <xf numFmtId="3" fontId="20" fillId="0" borderId="38" xfId="99" applyNumberFormat="1" applyFont="1" applyFill="1" applyBorder="1" applyAlignment="1" applyProtection="1" quotePrefix="1">
      <alignment horizontal="right" vertical="center" wrapText="1"/>
      <protection/>
    </xf>
    <xf numFmtId="3" fontId="20" fillId="0" borderId="38" xfId="110" applyNumberFormat="1" applyFont="1" applyFill="1" applyBorder="1" applyAlignment="1">
      <alignment horizontal="right" vertical="center"/>
      <protection/>
    </xf>
    <xf numFmtId="4" fontId="20" fillId="0" borderId="38" xfId="99" applyNumberFormat="1" applyFont="1" applyFill="1" applyBorder="1" applyAlignment="1" applyProtection="1">
      <alignment horizontal="right" vertical="center" wrapText="1"/>
      <protection/>
    </xf>
    <xf numFmtId="0" fontId="6" fillId="0" borderId="56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3" fontId="20" fillId="0" borderId="0" xfId="113" applyNumberFormat="1" applyFont="1" applyFill="1" applyAlignment="1">
      <alignment horizontal="right" vertical="center"/>
      <protection/>
    </xf>
    <xf numFmtId="3" fontId="20" fillId="52" borderId="41" xfId="99" applyNumberFormat="1" applyFont="1" applyFill="1" applyBorder="1" applyAlignment="1" applyProtection="1">
      <alignment horizontal="right" vertical="center" wrapText="1"/>
      <protection/>
    </xf>
    <xf numFmtId="3" fontId="20" fillId="62" borderId="38" xfId="99" applyNumberFormat="1" applyFont="1" applyFill="1" applyBorder="1" applyAlignment="1" applyProtection="1">
      <alignment horizontal="right" vertical="center" wrapText="1"/>
      <protection/>
    </xf>
    <xf numFmtId="3" fontId="20" fillId="0" borderId="41" xfId="99" applyNumberFormat="1" applyFont="1" applyFill="1" applyBorder="1" applyAlignment="1" applyProtection="1">
      <alignment horizontal="right" vertical="center"/>
      <protection/>
    </xf>
    <xf numFmtId="3" fontId="20" fillId="0" borderId="41" xfId="99" applyNumberFormat="1" applyFont="1" applyFill="1" applyBorder="1" applyAlignment="1" applyProtection="1">
      <alignment horizontal="right" vertical="center" wrapText="1"/>
      <protection/>
    </xf>
    <xf numFmtId="3" fontId="20" fillId="0" borderId="69" xfId="99" applyNumberFormat="1" applyFont="1" applyFill="1" applyBorder="1" applyAlignment="1" applyProtection="1">
      <alignment horizontal="right" vertical="center" wrapText="1"/>
      <protection/>
    </xf>
    <xf numFmtId="3" fontId="20" fillId="0" borderId="0" xfId="113" applyNumberFormat="1" applyFont="1" applyFill="1" applyBorder="1" applyAlignment="1">
      <alignment horizontal="right" vertical="center"/>
      <protection/>
    </xf>
    <xf numFmtId="4" fontId="20" fillId="52" borderId="41" xfId="99" applyNumberFormat="1" applyFont="1" applyFill="1" applyBorder="1" applyAlignment="1" applyProtection="1">
      <alignment horizontal="right" vertical="center" wrapText="1"/>
      <protection/>
    </xf>
    <xf numFmtId="4" fontId="20" fillId="62" borderId="38" xfId="99" applyNumberFormat="1" applyFont="1" applyFill="1" applyBorder="1" applyAlignment="1" applyProtection="1">
      <alignment horizontal="right" vertical="center" wrapText="1"/>
      <protection/>
    </xf>
    <xf numFmtId="4" fontId="20" fillId="0" borderId="38" xfId="99" applyNumberFormat="1" applyFont="1" applyFill="1" applyBorder="1" applyAlignment="1" applyProtection="1">
      <alignment horizontal="right" vertical="center"/>
      <protection/>
    </xf>
    <xf numFmtId="4" fontId="20" fillId="0" borderId="41" xfId="99" applyNumberFormat="1" applyFont="1" applyFill="1" applyBorder="1" applyAlignment="1" applyProtection="1">
      <alignment horizontal="right" vertical="center"/>
      <protection/>
    </xf>
    <xf numFmtId="4" fontId="20" fillId="0" borderId="38" xfId="110" applyNumberFormat="1" applyFont="1" applyFill="1" applyBorder="1" applyAlignment="1">
      <alignment horizontal="right" vertical="center"/>
      <protection/>
    </xf>
    <xf numFmtId="4" fontId="20" fillId="0" borderId="41" xfId="99" applyNumberFormat="1" applyFont="1" applyFill="1" applyBorder="1" applyAlignment="1" applyProtection="1">
      <alignment horizontal="right" vertical="center" wrapText="1"/>
      <protection/>
    </xf>
    <xf numFmtId="4" fontId="20" fillId="0" borderId="69" xfId="99" applyNumberFormat="1" applyFont="1" applyFill="1" applyBorder="1" applyAlignment="1" applyProtection="1">
      <alignment horizontal="right" vertical="center" wrapText="1"/>
      <protection/>
    </xf>
    <xf numFmtId="4" fontId="20" fillId="0" borderId="0" xfId="113" applyNumberFormat="1" applyFont="1" applyFill="1" applyBorder="1" applyAlignment="1">
      <alignment horizontal="right" vertical="center"/>
      <protection/>
    </xf>
    <xf numFmtId="4" fontId="20" fillId="0" borderId="0" xfId="113" applyNumberFormat="1" applyFont="1" applyFill="1" applyBorder="1" applyAlignment="1">
      <alignment horizontal="center" vertical="center"/>
      <protection/>
    </xf>
    <xf numFmtId="4" fontId="27" fillId="52" borderId="41" xfId="99" applyNumberFormat="1" applyFont="1" applyFill="1" applyBorder="1" applyAlignment="1" applyProtection="1">
      <alignment horizontal="left" vertical="center" wrapText="1"/>
      <protection/>
    </xf>
    <xf numFmtId="4" fontId="20" fillId="62" borderId="38" xfId="99" applyNumberFormat="1" applyFont="1" applyFill="1" applyBorder="1" applyAlignment="1" applyProtection="1">
      <alignment horizontal="left" vertical="center" wrapText="1"/>
      <protection/>
    </xf>
    <xf numFmtId="4" fontId="20" fillId="0" borderId="49" xfId="110" applyNumberFormat="1" applyFont="1" applyFill="1" applyBorder="1" applyAlignment="1">
      <alignment horizontal="right" vertical="center"/>
      <protection/>
    </xf>
    <xf numFmtId="4" fontId="20" fillId="0" borderId="50" xfId="99" applyNumberFormat="1" applyFont="1" applyFill="1" applyBorder="1" applyAlignment="1" applyProtection="1">
      <alignment horizontal="right" vertical="center" wrapText="1"/>
      <protection/>
    </xf>
    <xf numFmtId="4" fontId="20" fillId="0" borderId="0" xfId="113" applyNumberFormat="1" applyFont="1" applyFill="1" applyBorder="1" applyAlignment="1">
      <alignment vertical="center"/>
      <protection/>
    </xf>
    <xf numFmtId="4" fontId="20" fillId="0" borderId="0" xfId="113" applyNumberFormat="1" applyFont="1" applyFill="1" applyAlignment="1">
      <alignment vertical="center"/>
      <protection/>
    </xf>
    <xf numFmtId="3" fontId="20" fillId="0" borderId="0" xfId="113" applyNumberFormat="1" applyFont="1" applyFill="1" applyBorder="1" applyAlignment="1">
      <alignment horizontal="center" vertical="center"/>
      <protection/>
    </xf>
    <xf numFmtId="3" fontId="27" fillId="52" borderId="41" xfId="99" applyNumberFormat="1" applyFont="1" applyFill="1" applyBorder="1" applyAlignment="1" applyProtection="1">
      <alignment horizontal="left" vertical="center" wrapText="1"/>
      <protection/>
    </xf>
    <xf numFmtId="3" fontId="20" fillId="62" borderId="38" xfId="99" applyNumberFormat="1" applyFont="1" applyFill="1" applyBorder="1" applyAlignment="1" applyProtection="1">
      <alignment horizontal="left" vertical="center" wrapText="1"/>
      <protection/>
    </xf>
    <xf numFmtId="3" fontId="20" fillId="0" borderId="49" xfId="110" applyNumberFormat="1" applyFont="1" applyFill="1" applyBorder="1" applyAlignment="1">
      <alignment horizontal="right" vertical="center"/>
      <protection/>
    </xf>
    <xf numFmtId="3" fontId="20" fillId="0" borderId="50" xfId="99" applyNumberFormat="1" applyFont="1" applyFill="1" applyBorder="1" applyAlignment="1" applyProtection="1">
      <alignment horizontal="right" vertical="center" wrapText="1"/>
      <protection/>
    </xf>
    <xf numFmtId="3" fontId="20" fillId="0" borderId="0" xfId="113" applyNumberFormat="1" applyFont="1" applyFill="1" applyBorder="1" applyAlignment="1">
      <alignment vertical="center"/>
      <protection/>
    </xf>
    <xf numFmtId="3" fontId="20" fillId="0" borderId="0" xfId="113" applyNumberFormat="1" applyFont="1" applyFill="1" applyAlignment="1">
      <alignment vertical="center"/>
      <protection/>
    </xf>
    <xf numFmtId="3" fontId="20" fillId="0" borderId="23" xfId="0" applyNumberFormat="1" applyFont="1" applyBorder="1" applyAlignment="1">
      <alignment/>
    </xf>
    <xf numFmtId="3" fontId="20" fillId="62" borderId="23" xfId="0" applyNumberFormat="1" applyFont="1" applyFill="1" applyBorder="1" applyAlignment="1">
      <alignment/>
    </xf>
    <xf numFmtId="4" fontId="8" fillId="0" borderId="38" xfId="99" applyNumberFormat="1" applyFont="1" applyFill="1" applyBorder="1" applyAlignment="1" applyProtection="1">
      <alignment horizontal="right" vertical="center" wrapText="1"/>
      <protection/>
    </xf>
    <xf numFmtId="0" fontId="58" fillId="31" borderId="71" xfId="111" applyFont="1" applyFill="1" applyBorder="1" applyAlignment="1">
      <alignment horizontal="center" vertical="center"/>
      <protection/>
    </xf>
    <xf numFmtId="0" fontId="58" fillId="31" borderId="72" xfId="111" applyFont="1" applyFill="1" applyBorder="1" applyAlignment="1">
      <alignment horizontal="center" vertical="center"/>
      <protection/>
    </xf>
    <xf numFmtId="0" fontId="59" fillId="3" borderId="73" xfId="111" applyNumberFormat="1" applyFont="1" applyFill="1" applyBorder="1" applyAlignment="1">
      <alignment horizontal="right" vertical="center"/>
      <protection/>
    </xf>
    <xf numFmtId="0" fontId="60" fillId="0" borderId="74" xfId="111" applyNumberFormat="1" applyFont="1" applyFill="1" applyBorder="1" applyAlignment="1">
      <alignment horizontal="right" vertical="center"/>
      <protection/>
    </xf>
    <xf numFmtId="0" fontId="60" fillId="60" borderId="73" xfId="111" applyFont="1" applyFill="1" applyBorder="1" applyAlignment="1">
      <alignment vertical="center"/>
      <protection/>
    </xf>
    <xf numFmtId="3" fontId="62" fillId="60" borderId="74" xfId="111" applyNumberFormat="1" applyFont="1" applyFill="1" applyBorder="1" applyAlignment="1">
      <alignment horizontal="right" vertical="center"/>
      <protection/>
    </xf>
    <xf numFmtId="0" fontId="60" fillId="0" borderId="73" xfId="111" applyFont="1" applyFill="1" applyBorder="1" applyAlignment="1">
      <alignment vertical="center"/>
      <protection/>
    </xf>
    <xf numFmtId="3" fontId="60" fillId="0" borderId="74" xfId="111" applyNumberFormat="1" applyFont="1" applyBorder="1" applyAlignment="1">
      <alignment horizontal="right" vertical="center"/>
      <protection/>
    </xf>
    <xf numFmtId="0" fontId="0" fillId="0" borderId="74" xfId="111" applyFont="1" applyBorder="1" applyAlignment="1">
      <alignment vertical="center"/>
      <protection/>
    </xf>
    <xf numFmtId="0" fontId="59" fillId="0" borderId="73" xfId="111" applyFont="1" applyFill="1" applyBorder="1" applyAlignment="1">
      <alignment vertical="center"/>
      <protection/>
    </xf>
    <xf numFmtId="3" fontId="59" fillId="0" borderId="74" xfId="111" applyNumberFormat="1" applyFont="1" applyFill="1" applyBorder="1" applyAlignment="1">
      <alignment horizontal="right" vertical="center"/>
      <protection/>
    </xf>
    <xf numFmtId="3" fontId="59" fillId="0" borderId="74" xfId="111" applyNumberFormat="1" applyFont="1" applyBorder="1" applyAlignment="1">
      <alignment horizontal="right" vertical="center"/>
      <protection/>
    </xf>
    <xf numFmtId="3" fontId="60" fillId="60" borderId="74" xfId="111" applyNumberFormat="1" applyFont="1" applyFill="1" applyBorder="1" applyAlignment="1">
      <alignment horizontal="right" vertical="center"/>
      <protection/>
    </xf>
    <xf numFmtId="0" fontId="64" fillId="0" borderId="73" xfId="111" applyFont="1" applyFill="1" applyBorder="1" applyAlignment="1">
      <alignment vertical="center"/>
      <protection/>
    </xf>
    <xf numFmtId="0" fontId="65" fillId="31" borderId="73" xfId="111" applyFont="1" applyFill="1" applyBorder="1" applyAlignment="1">
      <alignment vertical="center"/>
      <protection/>
    </xf>
    <xf numFmtId="3" fontId="66" fillId="31" borderId="74" xfId="111" applyNumberFormat="1" applyFont="1" applyFill="1" applyBorder="1" applyAlignment="1">
      <alignment horizontal="right" vertical="center"/>
      <protection/>
    </xf>
    <xf numFmtId="0" fontId="61" fillId="0" borderId="73" xfId="111" applyFont="1" applyBorder="1" applyAlignment="1">
      <alignment vertical="center"/>
      <protection/>
    </xf>
    <xf numFmtId="0" fontId="61" fillId="0" borderId="74" xfId="111" applyFont="1" applyBorder="1" applyAlignment="1">
      <alignment vertical="center"/>
      <protection/>
    </xf>
    <xf numFmtId="0" fontId="59" fillId="0" borderId="73" xfId="111" applyFont="1" applyBorder="1" applyAlignment="1">
      <alignment vertical="center"/>
      <protection/>
    </xf>
    <xf numFmtId="0" fontId="59" fillId="0" borderId="74" xfId="111" applyFont="1" applyBorder="1" applyAlignment="1">
      <alignment horizontal="right" vertical="center"/>
      <protection/>
    </xf>
    <xf numFmtId="0" fontId="60" fillId="60" borderId="75" xfId="111" applyFont="1" applyFill="1" applyBorder="1" applyAlignment="1">
      <alignment vertical="center"/>
      <protection/>
    </xf>
    <xf numFmtId="0" fontId="60" fillId="60" borderId="76" xfId="111" applyFont="1" applyFill="1" applyBorder="1" applyAlignment="1">
      <alignment horizontal="center" vertical="center"/>
      <protection/>
    </xf>
    <xf numFmtId="3" fontId="62" fillId="60" borderId="76" xfId="111" applyNumberFormat="1" applyFont="1" applyFill="1" applyBorder="1" applyAlignment="1">
      <alignment horizontal="right" vertical="center"/>
      <protection/>
    </xf>
    <xf numFmtId="3" fontId="62" fillId="60" borderId="77" xfId="111" applyNumberFormat="1" applyFont="1" applyFill="1" applyBorder="1" applyAlignment="1">
      <alignment horizontal="right" vertical="center"/>
      <protection/>
    </xf>
    <xf numFmtId="198" fontId="20" fillId="63" borderId="43" xfId="93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4" fontId="20" fillId="0" borderId="38" xfId="99" applyNumberFormat="1" applyFont="1" applyFill="1" applyBorder="1" applyAlignment="1" applyProtection="1" quotePrefix="1">
      <alignment horizontal="right" vertical="center" wrapText="1"/>
      <protection/>
    </xf>
    <xf numFmtId="4" fontId="27" fillId="52" borderId="41" xfId="99" applyNumberFormat="1" applyFont="1" applyFill="1" applyBorder="1" applyAlignment="1" applyProtection="1">
      <alignment horizontal="right" vertical="center" wrapText="1"/>
      <protection/>
    </xf>
    <xf numFmtId="168" fontId="6" fillId="0" borderId="48" xfId="82" applyNumberFormat="1" applyFont="1" applyFill="1" applyBorder="1" applyAlignment="1" applyProtection="1" quotePrefix="1">
      <alignment horizontal="center" vertical="center" wrapText="1"/>
      <protection/>
    </xf>
    <xf numFmtId="168" fontId="6" fillId="0" borderId="39" xfId="82" applyNumberFormat="1" applyFont="1" applyFill="1" applyBorder="1" applyAlignment="1" applyProtection="1">
      <alignment horizontal="right" vertical="center" wrapText="1"/>
      <protection/>
    </xf>
    <xf numFmtId="168" fontId="6" fillId="0" borderId="49" xfId="82" applyNumberFormat="1" applyFont="1" applyFill="1" applyBorder="1" applyAlignment="1" applyProtection="1">
      <alignment horizontal="right"/>
      <protection/>
    </xf>
    <xf numFmtId="168" fontId="4" fillId="0" borderId="49" xfId="82" applyNumberFormat="1" applyFont="1" applyFill="1" applyBorder="1" applyAlignment="1">
      <alignment/>
    </xf>
    <xf numFmtId="168" fontId="6" fillId="0" borderId="49" xfId="82" applyNumberFormat="1" applyFont="1" applyBorder="1" applyAlignment="1" applyProtection="1">
      <alignment horizontal="right"/>
      <protection/>
    </xf>
    <xf numFmtId="168" fontId="4" fillId="0" borderId="49" xfId="82" applyNumberFormat="1" applyFont="1" applyBorder="1" applyAlignment="1" applyProtection="1">
      <alignment horizontal="right"/>
      <protection/>
    </xf>
    <xf numFmtId="168" fontId="4" fillId="61" borderId="50" xfId="82" applyNumberFormat="1" applyFont="1" applyFill="1" applyBorder="1" applyAlignment="1" applyProtection="1">
      <alignment horizontal="right"/>
      <protection/>
    </xf>
    <xf numFmtId="168" fontId="4" fillId="61" borderId="40" xfId="82" applyNumberFormat="1" applyFont="1" applyFill="1" applyBorder="1" applyAlignment="1" applyProtection="1">
      <alignment horizontal="right"/>
      <protection/>
    </xf>
    <xf numFmtId="168" fontId="6" fillId="0" borderId="49" xfId="82" applyNumberFormat="1" applyFont="1" applyBorder="1" applyAlignment="1">
      <alignment horizontal="right"/>
    </xf>
    <xf numFmtId="168" fontId="4" fillId="0" borderId="49" xfId="82" applyNumberFormat="1" applyFont="1" applyBorder="1" applyAlignment="1">
      <alignment horizontal="right"/>
    </xf>
    <xf numFmtId="168" fontId="6" fillId="0" borderId="49" xfId="82" applyNumberFormat="1" applyFont="1" applyFill="1" applyBorder="1" applyAlignment="1">
      <alignment horizontal="right"/>
    </xf>
    <xf numFmtId="168" fontId="4" fillId="0" borderId="69" xfId="82" applyNumberFormat="1" applyFont="1" applyFill="1" applyBorder="1" applyAlignment="1">
      <alignment horizontal="right"/>
    </xf>
    <xf numFmtId="168" fontId="6" fillId="0" borderId="38" xfId="82" applyNumberFormat="1" applyFont="1" applyFill="1" applyBorder="1" applyAlignment="1" applyProtection="1" quotePrefix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168" fontId="6" fillId="0" borderId="23" xfId="82" applyNumberFormat="1" applyFont="1" applyFill="1" applyBorder="1" applyAlignment="1" applyProtection="1" quotePrefix="1">
      <alignment horizontal="center" vertical="center" wrapText="1"/>
      <protection/>
    </xf>
    <xf numFmtId="168" fontId="6" fillId="0" borderId="78" xfId="82" applyNumberFormat="1" applyFont="1" applyFill="1" applyBorder="1" applyAlignment="1" applyProtection="1" quotePrefix="1">
      <alignment horizontal="center" vertical="center" wrapText="1"/>
      <protection/>
    </xf>
    <xf numFmtId="168" fontId="6" fillId="0" borderId="79" xfId="82" applyNumberFormat="1" applyFont="1" applyFill="1" applyBorder="1" applyAlignment="1" applyProtection="1" quotePrefix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168" fontId="6" fillId="0" borderId="78" xfId="82" applyNumberFormat="1" applyFont="1" applyFill="1" applyBorder="1" applyAlignment="1" applyProtection="1">
      <alignment horizontal="center" vertical="center" wrapText="1"/>
      <protection/>
    </xf>
    <xf numFmtId="0" fontId="21" fillId="61" borderId="81" xfId="0" applyFont="1" applyFill="1" applyBorder="1" applyAlignment="1" applyProtection="1" quotePrefix="1">
      <alignment horizontal="left"/>
      <protection/>
    </xf>
    <xf numFmtId="0" fontId="21" fillId="61" borderId="65" xfId="0" applyFont="1" applyFill="1" applyBorder="1" applyAlignment="1" applyProtection="1" quotePrefix="1">
      <alignment horizontal="left"/>
      <protection/>
    </xf>
    <xf numFmtId="0" fontId="21" fillId="61" borderId="82" xfId="0" applyFont="1" applyFill="1" applyBorder="1" applyAlignment="1" applyProtection="1" quotePrefix="1">
      <alignment horizontal="left"/>
      <protection/>
    </xf>
    <xf numFmtId="0" fontId="4" fillId="61" borderId="55" xfId="0" applyFont="1" applyFill="1" applyBorder="1" applyAlignment="1" applyProtection="1" quotePrefix="1">
      <alignment horizontal="left"/>
      <protection/>
    </xf>
    <xf numFmtId="0" fontId="4" fillId="61" borderId="23" xfId="0" applyFont="1" applyFill="1" applyBorder="1" applyAlignment="1" applyProtection="1" quotePrefix="1">
      <alignment horizontal="left"/>
      <protection/>
    </xf>
    <xf numFmtId="0" fontId="4" fillId="61" borderId="54" xfId="0" applyFont="1" applyFill="1" applyBorder="1" applyAlignment="1" applyProtection="1" quotePrefix="1">
      <alignment horizontal="left"/>
      <protection/>
    </xf>
    <xf numFmtId="0" fontId="20" fillId="0" borderId="44" xfId="99" applyFont="1" applyFill="1" applyBorder="1" applyAlignment="1" applyProtection="1">
      <alignment horizontal="center" vertical="center" wrapText="1"/>
      <protection/>
    </xf>
    <xf numFmtId="0" fontId="20" fillId="0" borderId="51" xfId="99" applyFont="1" applyFill="1" applyBorder="1" applyAlignment="1" applyProtection="1">
      <alignment horizontal="center" vertical="center" wrapText="1"/>
      <protection/>
    </xf>
    <xf numFmtId="0" fontId="19" fillId="0" borderId="44" xfId="99" applyFont="1" applyFill="1" applyBorder="1" applyAlignment="1" applyProtection="1">
      <alignment horizontal="left" vertical="center" wrapText="1"/>
      <protection/>
    </xf>
    <xf numFmtId="0" fontId="19" fillId="0" borderId="51" xfId="99" applyFont="1" applyFill="1" applyBorder="1" applyAlignment="1" applyProtection="1">
      <alignment horizontal="left" vertical="center" wrapText="1"/>
      <protection/>
    </xf>
    <xf numFmtId="0" fontId="19" fillId="0" borderId="83" xfId="99" applyFont="1" applyFill="1" applyBorder="1" applyAlignment="1" applyProtection="1">
      <alignment horizontal="left" vertical="center" wrapText="1"/>
      <protection/>
    </xf>
    <xf numFmtId="0" fontId="27" fillId="0" borderId="48" xfId="112" applyFont="1" applyFill="1" applyBorder="1" applyAlignment="1">
      <alignment horizontal="center" vertical="center" wrapText="1"/>
      <protection/>
    </xf>
    <xf numFmtId="0" fontId="27" fillId="0" borderId="69" xfId="112" applyFont="1" applyFill="1" applyBorder="1" applyAlignment="1">
      <alignment horizontal="center" vertical="center"/>
      <protection/>
    </xf>
    <xf numFmtId="0" fontId="27" fillId="0" borderId="84" xfId="99" applyFont="1" applyFill="1" applyBorder="1" applyAlignment="1" applyProtection="1">
      <alignment horizontal="center" vertical="center"/>
      <protection/>
    </xf>
    <xf numFmtId="0" fontId="27" fillId="0" borderId="85" xfId="99" applyFont="1" applyFill="1" applyBorder="1" applyAlignment="1" applyProtection="1">
      <alignment horizontal="center" vertical="center"/>
      <protection/>
    </xf>
    <xf numFmtId="0" fontId="23" fillId="0" borderId="84" xfId="99" applyFont="1" applyFill="1" applyBorder="1" applyAlignment="1" applyProtection="1">
      <alignment horizontal="left" vertical="center" wrapText="1"/>
      <protection/>
    </xf>
    <xf numFmtId="0" fontId="23" fillId="0" borderId="85" xfId="99" applyFont="1" applyFill="1" applyBorder="1" applyAlignment="1" applyProtection="1">
      <alignment horizontal="left" vertical="center" wrapText="1"/>
      <protection/>
    </xf>
    <xf numFmtId="0" fontId="23" fillId="0" borderId="86" xfId="99" applyFont="1" applyFill="1" applyBorder="1" applyAlignment="1" applyProtection="1">
      <alignment horizontal="left" vertical="center" wrapText="1"/>
      <protection/>
    </xf>
    <xf numFmtId="0" fontId="27" fillId="53" borderId="44" xfId="99" applyFont="1" applyFill="1" applyBorder="1" applyAlignment="1" applyProtection="1">
      <alignment horizontal="center" vertical="center" wrapText="1"/>
      <protection/>
    </xf>
    <xf numFmtId="0" fontId="27" fillId="53" borderId="51" xfId="99" applyFont="1" applyFill="1" applyBorder="1" applyAlignment="1" applyProtection="1">
      <alignment horizontal="center" vertical="center" wrapText="1"/>
      <protection/>
    </xf>
    <xf numFmtId="4" fontId="27" fillId="51" borderId="48" xfId="88" applyNumberFormat="1" applyFont="1" applyFill="1" applyBorder="1" applyAlignment="1">
      <alignment horizontal="center" vertical="center" wrapText="1"/>
    </xf>
    <xf numFmtId="4" fontId="27" fillId="51" borderId="69" xfId="88" applyNumberFormat="1" applyFont="1" applyFill="1" applyBorder="1" applyAlignment="1">
      <alignment horizontal="center" vertical="center" wrapText="1"/>
    </xf>
    <xf numFmtId="0" fontId="27" fillId="0" borderId="37" xfId="99" applyFont="1" applyFill="1" applyBorder="1" applyAlignment="1" applyProtection="1">
      <alignment horizontal="center" vertical="center"/>
      <protection/>
    </xf>
    <xf numFmtId="0" fontId="27" fillId="0" borderId="50" xfId="99" applyFont="1" applyFill="1" applyBorder="1" applyAlignment="1" applyProtection="1">
      <alignment horizontal="center" vertical="center"/>
      <protection/>
    </xf>
    <xf numFmtId="0" fontId="27" fillId="51" borderId="30" xfId="99" applyFont="1" applyFill="1" applyBorder="1" applyAlignment="1" applyProtection="1">
      <alignment horizontal="center" vertical="center"/>
      <protection/>
    </xf>
    <xf numFmtId="0" fontId="27" fillId="51" borderId="31" xfId="99" applyFont="1" applyFill="1" applyBorder="1" applyAlignment="1" applyProtection="1">
      <alignment horizontal="center" vertical="center"/>
      <protection/>
    </xf>
    <xf numFmtId="0" fontId="27" fillId="51" borderId="35" xfId="99" applyFont="1" applyFill="1" applyBorder="1" applyAlignment="1" applyProtection="1">
      <alignment horizontal="center" vertical="center"/>
      <protection/>
    </xf>
    <xf numFmtId="0" fontId="27" fillId="51" borderId="26" xfId="99" applyFont="1" applyFill="1" applyBorder="1" applyAlignment="1" applyProtection="1">
      <alignment horizontal="center" vertical="center"/>
      <protection/>
    </xf>
    <xf numFmtId="0" fontId="27" fillId="51" borderId="30" xfId="99" applyFont="1" applyFill="1" applyBorder="1" applyAlignment="1" applyProtection="1">
      <alignment horizontal="left" vertical="center" wrapText="1"/>
      <protection/>
    </xf>
    <xf numFmtId="0" fontId="27" fillId="51" borderId="31" xfId="99" applyFont="1" applyFill="1" applyBorder="1" applyAlignment="1" applyProtection="1">
      <alignment horizontal="left" vertical="center" wrapText="1"/>
      <protection/>
    </xf>
    <xf numFmtId="0" fontId="27" fillId="51" borderId="32" xfId="99" applyFont="1" applyFill="1" applyBorder="1" applyAlignment="1" applyProtection="1">
      <alignment horizontal="left" vertical="center" wrapText="1"/>
      <protection/>
    </xf>
    <xf numFmtId="0" fontId="27" fillId="51" borderId="35" xfId="99" applyFont="1" applyFill="1" applyBorder="1" applyAlignment="1" applyProtection="1">
      <alignment horizontal="left" vertical="center" wrapText="1"/>
      <protection/>
    </xf>
    <xf numFmtId="0" fontId="27" fillId="51" borderId="26" xfId="99" applyFont="1" applyFill="1" applyBorder="1" applyAlignment="1" applyProtection="1">
      <alignment horizontal="left" vertical="center" wrapText="1"/>
      <protection/>
    </xf>
    <xf numFmtId="0" fontId="27" fillId="51" borderId="36" xfId="99" applyFont="1" applyFill="1" applyBorder="1" applyAlignment="1" applyProtection="1">
      <alignment horizontal="left" vertical="center" wrapText="1"/>
      <protection/>
    </xf>
    <xf numFmtId="0" fontId="27" fillId="53" borderId="44" xfId="99" applyFont="1" applyFill="1" applyBorder="1" applyAlignment="1" applyProtection="1">
      <alignment horizontal="left" vertical="center" wrapText="1"/>
      <protection/>
    </xf>
    <xf numFmtId="0" fontId="27" fillId="53" borderId="51" xfId="99" applyFont="1" applyFill="1" applyBorder="1" applyAlignment="1" applyProtection="1">
      <alignment horizontal="left" vertical="center" wrapText="1"/>
      <protection/>
    </xf>
    <xf numFmtId="0" fontId="27" fillId="53" borderId="83" xfId="99" applyFont="1" applyFill="1" applyBorder="1" applyAlignment="1" applyProtection="1">
      <alignment horizontal="left" vertical="center" wrapText="1"/>
      <protection/>
    </xf>
    <xf numFmtId="0" fontId="27" fillId="54" borderId="44" xfId="99" applyFont="1" applyFill="1" applyBorder="1" applyAlignment="1" applyProtection="1">
      <alignment horizontal="center" vertical="center" wrapText="1"/>
      <protection/>
    </xf>
    <xf numFmtId="0" fontId="27" fillId="54" borderId="51" xfId="99" applyFont="1" applyFill="1" applyBorder="1" applyAlignment="1" applyProtection="1">
      <alignment horizontal="center" vertical="center" wrapText="1"/>
      <protection/>
    </xf>
    <xf numFmtId="0" fontId="31" fillId="54" borderId="44" xfId="99" applyFont="1" applyFill="1" applyBorder="1" applyAlignment="1" applyProtection="1">
      <alignment horizontal="left" vertical="center" wrapText="1"/>
      <protection/>
    </xf>
    <xf numFmtId="0" fontId="31" fillId="54" borderId="51" xfId="99" applyFont="1" applyFill="1" applyBorder="1" applyAlignment="1" applyProtection="1">
      <alignment horizontal="left" vertical="center" wrapText="1"/>
      <protection/>
    </xf>
    <xf numFmtId="0" fontId="31" fillId="54" borderId="83" xfId="99" applyFont="1" applyFill="1" applyBorder="1" applyAlignment="1" applyProtection="1">
      <alignment horizontal="left" vertical="center" wrapText="1"/>
      <protection/>
    </xf>
    <xf numFmtId="0" fontId="20" fillId="0" borderId="44" xfId="99" applyFont="1" applyFill="1" applyBorder="1" applyAlignment="1" applyProtection="1">
      <alignment horizontal="left" vertical="center" wrapText="1"/>
      <protection/>
    </xf>
    <xf numFmtId="0" fontId="20" fillId="0" borderId="51" xfId="99" applyFont="1" applyFill="1" applyBorder="1" applyAlignment="1" applyProtection="1">
      <alignment horizontal="left" vertical="center" wrapText="1"/>
      <protection/>
    </xf>
    <xf numFmtId="0" fontId="20" fillId="0" borderId="83" xfId="99" applyFont="1" applyFill="1" applyBorder="1" applyAlignment="1" applyProtection="1">
      <alignment horizontal="left" vertical="center" wrapText="1"/>
      <protection/>
    </xf>
    <xf numFmtId="0" fontId="20" fillId="55" borderId="44" xfId="99" applyFont="1" applyFill="1" applyBorder="1" applyAlignment="1" applyProtection="1">
      <alignment horizontal="center" vertical="center" wrapText="1"/>
      <protection/>
    </xf>
    <xf numFmtId="0" fontId="20" fillId="55" borderId="51" xfId="99" applyFont="1" applyFill="1" applyBorder="1" applyAlignment="1" applyProtection="1">
      <alignment horizontal="center" vertical="center" wrapText="1"/>
      <protection/>
    </xf>
    <xf numFmtId="0" fontId="19" fillId="55" borderId="44" xfId="99" applyFont="1" applyFill="1" applyBorder="1" applyAlignment="1" applyProtection="1">
      <alignment horizontal="left" vertical="center" wrapText="1"/>
      <protection/>
    </xf>
    <xf numFmtId="0" fontId="19" fillId="55" borderId="51" xfId="99" applyFont="1" applyFill="1" applyBorder="1" applyAlignment="1" applyProtection="1">
      <alignment horizontal="left" vertical="center" wrapText="1"/>
      <protection/>
    </xf>
    <xf numFmtId="0" fontId="19" fillId="55" borderId="83" xfId="99" applyFont="1" applyFill="1" applyBorder="1" applyAlignment="1" applyProtection="1">
      <alignment horizontal="left" vertical="center" wrapText="1"/>
      <protection/>
    </xf>
    <xf numFmtId="0" fontId="20" fillId="51" borderId="44" xfId="99" applyFont="1" applyFill="1" applyBorder="1" applyAlignment="1" applyProtection="1">
      <alignment horizontal="center" vertical="center" wrapText="1"/>
      <protection/>
    </xf>
    <xf numFmtId="0" fontId="20" fillId="51" borderId="51" xfId="99" applyFont="1" applyFill="1" applyBorder="1" applyAlignment="1" applyProtection="1">
      <alignment horizontal="center" vertical="center" wrapText="1"/>
      <protection/>
    </xf>
    <xf numFmtId="0" fontId="19" fillId="51" borderId="44" xfId="99" applyFont="1" applyFill="1" applyBorder="1" applyAlignment="1" applyProtection="1">
      <alignment horizontal="left" vertical="center" wrapText="1"/>
      <protection/>
    </xf>
    <xf numFmtId="0" fontId="19" fillId="51" borderId="51" xfId="99" applyFont="1" applyFill="1" applyBorder="1" applyAlignment="1" applyProtection="1">
      <alignment horizontal="left" vertical="center" wrapText="1"/>
      <protection/>
    </xf>
    <xf numFmtId="0" fontId="19" fillId="51" borderId="83" xfId="99" applyFont="1" applyFill="1" applyBorder="1" applyAlignment="1" applyProtection="1">
      <alignment horizontal="left" vertical="center" wrapText="1"/>
      <protection/>
    </xf>
    <xf numFmtId="0" fontId="20" fillId="51" borderId="44" xfId="99" applyFont="1" applyFill="1" applyBorder="1" applyAlignment="1" applyProtection="1">
      <alignment horizontal="left" vertical="center" wrapText="1"/>
      <protection/>
    </xf>
    <xf numFmtId="0" fontId="20" fillId="51" borderId="51" xfId="99" applyFont="1" applyFill="1" applyBorder="1" applyAlignment="1" applyProtection="1">
      <alignment horizontal="left" vertical="center" wrapText="1"/>
      <protection/>
    </xf>
    <xf numFmtId="0" fontId="20" fillId="51" borderId="83" xfId="99" applyFont="1" applyFill="1" applyBorder="1" applyAlignment="1" applyProtection="1">
      <alignment horizontal="left" vertical="center" wrapText="1"/>
      <protection/>
    </xf>
    <xf numFmtId="0" fontId="20" fillId="56" borderId="44" xfId="99" applyFont="1" applyFill="1" applyBorder="1" applyAlignment="1" applyProtection="1">
      <alignment horizontal="center" vertical="center" wrapText="1"/>
      <protection/>
    </xf>
    <xf numFmtId="0" fontId="20" fillId="56" borderId="51" xfId="99" applyFont="1" applyFill="1" applyBorder="1" applyAlignment="1" applyProtection="1">
      <alignment horizontal="center" vertical="center" wrapText="1"/>
      <protection/>
    </xf>
    <xf numFmtId="0" fontId="20" fillId="56" borderId="44" xfId="99" applyFont="1" applyFill="1" applyBorder="1" applyAlignment="1" applyProtection="1">
      <alignment horizontal="left" vertical="center" wrapText="1"/>
      <protection/>
    </xf>
    <xf numFmtId="0" fontId="20" fillId="56" borderId="51" xfId="99" applyFont="1" applyFill="1" applyBorder="1" applyAlignment="1" applyProtection="1">
      <alignment horizontal="left" vertical="center" wrapText="1"/>
      <protection/>
    </xf>
    <xf numFmtId="0" fontId="20" fillId="56" borderId="83" xfId="99" applyFont="1" applyFill="1" applyBorder="1" applyAlignment="1" applyProtection="1">
      <alignment horizontal="left" vertical="center" wrapText="1"/>
      <protection/>
    </xf>
    <xf numFmtId="0" fontId="27" fillId="51" borderId="44" xfId="99" applyFont="1" applyFill="1" applyBorder="1" applyAlignment="1" applyProtection="1">
      <alignment horizontal="center" vertical="center" wrapText="1"/>
      <protection/>
    </xf>
    <xf numFmtId="0" fontId="27" fillId="51" borderId="51" xfId="99" applyFont="1" applyFill="1" applyBorder="1" applyAlignment="1" applyProtection="1">
      <alignment horizontal="center" vertical="center" wrapText="1"/>
      <protection/>
    </xf>
    <xf numFmtId="0" fontId="31" fillId="51" borderId="44" xfId="99" applyFont="1" applyFill="1" applyBorder="1" applyAlignment="1" applyProtection="1">
      <alignment horizontal="left" vertical="center" wrapText="1"/>
      <protection/>
    </xf>
    <xf numFmtId="0" fontId="31" fillId="51" borderId="51" xfId="99" applyFont="1" applyFill="1" applyBorder="1" applyAlignment="1" applyProtection="1">
      <alignment horizontal="left" vertical="center" wrapText="1"/>
      <protection/>
    </xf>
    <xf numFmtId="0" fontId="31" fillId="51" borderId="83" xfId="99" applyFont="1" applyFill="1" applyBorder="1" applyAlignment="1" applyProtection="1">
      <alignment horizontal="left" vertical="center" wrapText="1"/>
      <protection/>
    </xf>
    <xf numFmtId="0" fontId="27" fillId="55" borderId="44" xfId="99" applyFont="1" applyFill="1" applyBorder="1" applyAlignment="1" applyProtection="1">
      <alignment horizontal="center" vertical="center" wrapText="1"/>
      <protection/>
    </xf>
    <xf numFmtId="0" fontId="27" fillId="55" borderId="51" xfId="99" applyFont="1" applyFill="1" applyBorder="1" applyAlignment="1" applyProtection="1">
      <alignment horizontal="center" vertical="center" wrapText="1"/>
      <protection/>
    </xf>
    <xf numFmtId="0" fontId="31" fillId="55" borderId="44" xfId="99" applyFont="1" applyFill="1" applyBorder="1" applyAlignment="1" applyProtection="1">
      <alignment horizontal="left" vertical="center" wrapText="1"/>
      <protection/>
    </xf>
    <xf numFmtId="0" fontId="31" fillId="55" borderId="51" xfId="99" applyFont="1" applyFill="1" applyBorder="1" applyAlignment="1" applyProtection="1">
      <alignment horizontal="left" vertical="center" wrapText="1"/>
      <protection/>
    </xf>
    <xf numFmtId="0" fontId="31" fillId="55" borderId="83" xfId="99" applyFont="1" applyFill="1" applyBorder="1" applyAlignment="1" applyProtection="1">
      <alignment horizontal="left" vertical="center" wrapText="1"/>
      <protection/>
    </xf>
    <xf numFmtId="0" fontId="27" fillId="54" borderId="44" xfId="99" applyFont="1" applyFill="1" applyBorder="1" applyAlignment="1" applyProtection="1">
      <alignment horizontal="left" vertical="center" wrapText="1"/>
      <protection/>
    </xf>
    <xf numFmtId="0" fontId="27" fillId="54" borderId="51" xfId="99" applyFont="1" applyFill="1" applyBorder="1" applyAlignment="1" applyProtection="1">
      <alignment horizontal="left" vertical="center" wrapText="1"/>
      <protection/>
    </xf>
    <xf numFmtId="0" fontId="27" fillId="54" borderId="83" xfId="99" applyFont="1" applyFill="1" applyBorder="1" applyAlignment="1" applyProtection="1">
      <alignment horizontal="left" vertical="center" wrapText="1"/>
      <protection/>
    </xf>
    <xf numFmtId="0" fontId="27" fillId="51" borderId="44" xfId="99" applyFont="1" applyFill="1" applyBorder="1" applyAlignment="1" applyProtection="1">
      <alignment horizontal="left" vertical="center" wrapText="1"/>
      <protection/>
    </xf>
    <xf numFmtId="0" fontId="27" fillId="51" borderId="51" xfId="99" applyFont="1" applyFill="1" applyBorder="1" applyAlignment="1" applyProtection="1">
      <alignment horizontal="left" vertical="center" wrapText="1"/>
      <protection/>
    </xf>
    <xf numFmtId="0" fontId="27" fillId="51" borderId="83" xfId="99" applyFont="1" applyFill="1" applyBorder="1" applyAlignment="1" applyProtection="1">
      <alignment horizontal="left" vertical="center" wrapText="1"/>
      <protection/>
    </xf>
    <xf numFmtId="0" fontId="27" fillId="51" borderId="87" xfId="99" applyFont="1" applyFill="1" applyBorder="1" applyAlignment="1" applyProtection="1">
      <alignment horizontal="center" vertical="center" wrapText="1"/>
      <protection/>
    </xf>
    <xf numFmtId="0" fontId="27" fillId="51" borderId="56" xfId="99" applyFont="1" applyFill="1" applyBorder="1" applyAlignment="1" applyProtection="1">
      <alignment horizontal="center" vertical="center" wrapText="1"/>
      <protection/>
    </xf>
    <xf numFmtId="0" fontId="31" fillId="51" borderId="87" xfId="99" applyFont="1" applyFill="1" applyBorder="1" applyAlignment="1" applyProtection="1">
      <alignment horizontal="left" vertical="center" wrapText="1"/>
      <protection/>
    </xf>
    <xf numFmtId="0" fontId="31" fillId="51" borderId="56" xfId="99" applyFont="1" applyFill="1" applyBorder="1" applyAlignment="1" applyProtection="1">
      <alignment horizontal="left" vertical="center" wrapText="1"/>
      <protection/>
    </xf>
    <xf numFmtId="0" fontId="31" fillId="51" borderId="88" xfId="99" applyFont="1" applyFill="1" applyBorder="1" applyAlignment="1" applyProtection="1">
      <alignment horizontal="left" vertical="center" wrapText="1"/>
      <protection/>
    </xf>
    <xf numFmtId="0" fontId="27" fillId="57" borderId="70" xfId="99" applyFont="1" applyFill="1" applyBorder="1" applyAlignment="1" applyProtection="1">
      <alignment horizontal="center" vertical="center" wrapText="1"/>
      <protection/>
    </xf>
    <xf numFmtId="0" fontId="27" fillId="57" borderId="28" xfId="99" applyFont="1" applyFill="1" applyBorder="1" applyAlignment="1" applyProtection="1">
      <alignment horizontal="center" vertical="center" wrapText="1"/>
      <protection/>
    </xf>
    <xf numFmtId="0" fontId="27" fillId="57" borderId="70" xfId="99" applyFont="1" applyFill="1" applyBorder="1" applyAlignment="1" applyProtection="1">
      <alignment horizontal="left" vertical="center" wrapText="1"/>
      <protection/>
    </xf>
    <xf numFmtId="0" fontId="27" fillId="57" borderId="28" xfId="99" applyFont="1" applyFill="1" applyBorder="1" applyAlignment="1" applyProtection="1">
      <alignment horizontal="left" vertical="center" wrapText="1"/>
      <protection/>
    </xf>
    <xf numFmtId="0" fontId="27" fillId="57" borderId="29" xfId="99" applyFont="1" applyFill="1" applyBorder="1" applyAlignment="1" applyProtection="1">
      <alignment horizontal="left" vertical="center" wrapText="1"/>
      <protection/>
    </xf>
    <xf numFmtId="0" fontId="23" fillId="51" borderId="89" xfId="99" applyFont="1" applyFill="1" applyBorder="1" applyAlignment="1" applyProtection="1">
      <alignment horizontal="center" vertical="center" wrapText="1"/>
      <protection/>
    </xf>
    <xf numFmtId="0" fontId="23" fillId="51" borderId="53" xfId="99" applyFont="1" applyFill="1" applyBorder="1" applyAlignment="1" applyProtection="1">
      <alignment horizontal="center" vertical="center" wrapText="1"/>
      <protection/>
    </xf>
    <xf numFmtId="0" fontId="23" fillId="51" borderId="89" xfId="99" applyFont="1" applyFill="1" applyBorder="1" applyAlignment="1" applyProtection="1">
      <alignment horizontal="left" vertical="center" wrapText="1"/>
      <protection/>
    </xf>
    <xf numFmtId="0" fontId="23" fillId="51" borderId="53" xfId="99" applyFont="1" applyFill="1" applyBorder="1" applyAlignment="1" applyProtection="1">
      <alignment horizontal="left" vertical="center" wrapText="1"/>
      <protection/>
    </xf>
    <xf numFmtId="0" fontId="23" fillId="51" borderId="90" xfId="99" applyFont="1" applyFill="1" applyBorder="1" applyAlignment="1" applyProtection="1">
      <alignment horizontal="left" vertical="center" wrapText="1"/>
      <protection/>
    </xf>
    <xf numFmtId="0" fontId="19" fillId="56" borderId="44" xfId="99" applyFont="1" applyFill="1" applyBorder="1" applyAlignment="1" applyProtection="1">
      <alignment horizontal="left" vertical="center" wrapText="1"/>
      <protection/>
    </xf>
    <xf numFmtId="0" fontId="19" fillId="56" borderId="51" xfId="99" applyFont="1" applyFill="1" applyBorder="1" applyAlignment="1" applyProtection="1">
      <alignment horizontal="left" vertical="center" wrapText="1"/>
      <protection/>
    </xf>
    <xf numFmtId="0" fontId="19" fillId="56" borderId="83" xfId="99" applyFont="1" applyFill="1" applyBorder="1" applyAlignment="1" applyProtection="1">
      <alignment horizontal="left" vertical="center" wrapText="1"/>
      <protection/>
    </xf>
    <xf numFmtId="0" fontId="27" fillId="0" borderId="44" xfId="99" applyFont="1" applyFill="1" applyBorder="1" applyAlignment="1" applyProtection="1">
      <alignment horizontal="center" vertical="center" wrapText="1"/>
      <protection/>
    </xf>
    <xf numFmtId="0" fontId="27" fillId="0" borderId="51" xfId="99" applyFont="1" applyFill="1" applyBorder="1" applyAlignment="1" applyProtection="1">
      <alignment horizontal="center" vertical="center" wrapText="1"/>
      <protection/>
    </xf>
    <xf numFmtId="0" fontId="31" fillId="0" borderId="44" xfId="99" applyFont="1" applyFill="1" applyBorder="1" applyAlignment="1" applyProtection="1">
      <alignment horizontal="left" vertical="center" wrapText="1"/>
      <protection/>
    </xf>
    <xf numFmtId="0" fontId="31" fillId="0" borderId="51" xfId="99" applyFont="1" applyFill="1" applyBorder="1" applyAlignment="1" applyProtection="1">
      <alignment horizontal="left" vertical="center" wrapText="1"/>
      <protection/>
    </xf>
    <xf numFmtId="0" fontId="31" fillId="0" borderId="83" xfId="99" applyFont="1" applyFill="1" applyBorder="1" applyAlignment="1" applyProtection="1">
      <alignment horizontal="left" vertical="center" wrapText="1"/>
      <protection/>
    </xf>
    <xf numFmtId="0" fontId="33" fillId="58" borderId="44" xfId="99" applyFont="1" applyFill="1" applyBorder="1" applyAlignment="1" applyProtection="1">
      <alignment horizontal="center" vertical="center" wrapText="1"/>
      <protection/>
    </xf>
    <xf numFmtId="0" fontId="33" fillId="58" borderId="51" xfId="99" applyFont="1" applyFill="1" applyBorder="1" applyAlignment="1" applyProtection="1">
      <alignment horizontal="center" vertical="center" wrapText="1"/>
      <protection/>
    </xf>
    <xf numFmtId="0" fontId="34" fillId="58" borderId="44" xfId="99" applyFont="1" applyFill="1" applyBorder="1" applyAlignment="1" applyProtection="1">
      <alignment horizontal="left" vertical="center" wrapText="1"/>
      <protection/>
    </xf>
    <xf numFmtId="0" fontId="34" fillId="58" borderId="51" xfId="99" applyFont="1" applyFill="1" applyBorder="1" applyAlignment="1" applyProtection="1">
      <alignment horizontal="left" vertical="center" wrapText="1"/>
      <protection/>
    </xf>
    <xf numFmtId="0" fontId="34" fillId="58" borderId="83" xfId="99" applyFont="1" applyFill="1" applyBorder="1" applyAlignment="1" applyProtection="1">
      <alignment horizontal="left" vertical="center" wrapText="1"/>
      <protection/>
    </xf>
    <xf numFmtId="0" fontId="33" fillId="52" borderId="44" xfId="99" applyFont="1" applyFill="1" applyBorder="1" applyAlignment="1" applyProtection="1">
      <alignment horizontal="center" vertical="center" wrapText="1"/>
      <protection/>
    </xf>
    <xf numFmtId="0" fontId="33" fillId="52" borderId="51" xfId="99" applyFont="1" applyFill="1" applyBorder="1" applyAlignment="1" applyProtection="1">
      <alignment horizontal="center" vertical="center" wrapText="1"/>
      <protection/>
    </xf>
    <xf numFmtId="0" fontId="33" fillId="52" borderId="44" xfId="99" applyFont="1" applyFill="1" applyBorder="1" applyAlignment="1" applyProtection="1">
      <alignment horizontal="left" vertical="center" wrapText="1"/>
      <protection/>
    </xf>
    <xf numFmtId="0" fontId="33" fillId="52" borderId="51" xfId="99" applyFont="1" applyFill="1" applyBorder="1" applyAlignment="1" applyProtection="1">
      <alignment horizontal="left" vertical="center" wrapText="1"/>
      <protection/>
    </xf>
    <xf numFmtId="0" fontId="33" fillId="52" borderId="83" xfId="99" applyFont="1" applyFill="1" applyBorder="1" applyAlignment="1" applyProtection="1">
      <alignment horizontal="left" vertical="center" wrapText="1"/>
      <protection/>
    </xf>
    <xf numFmtId="0" fontId="27" fillId="0" borderId="44" xfId="99" applyFont="1" applyFill="1" applyBorder="1" applyAlignment="1" applyProtection="1">
      <alignment horizontal="left" vertical="center" wrapText="1"/>
      <protection/>
    </xf>
    <xf numFmtId="0" fontId="27" fillId="0" borderId="51" xfId="99" applyFont="1" applyFill="1" applyBorder="1" applyAlignment="1" applyProtection="1">
      <alignment horizontal="left" vertical="center" wrapText="1"/>
      <protection/>
    </xf>
    <xf numFmtId="0" fontId="27" fillId="0" borderId="83" xfId="99" applyFont="1" applyFill="1" applyBorder="1" applyAlignment="1" applyProtection="1">
      <alignment horizontal="left" vertical="center" wrapText="1"/>
      <protection/>
    </xf>
    <xf numFmtId="0" fontId="27" fillId="0" borderId="89" xfId="99" applyFont="1" applyFill="1" applyBorder="1" applyAlignment="1" applyProtection="1">
      <alignment horizontal="center" vertical="center" wrapText="1"/>
      <protection/>
    </xf>
    <xf numFmtId="0" fontId="27" fillId="0" borderId="53" xfId="99" applyFont="1" applyFill="1" applyBorder="1" applyAlignment="1" applyProtection="1">
      <alignment horizontal="center" vertical="center" wrapText="1"/>
      <protection/>
    </xf>
    <xf numFmtId="0" fontId="27" fillId="0" borderId="89" xfId="99" applyFont="1" applyFill="1" applyBorder="1" applyAlignment="1" applyProtection="1">
      <alignment horizontal="left" vertical="center" wrapText="1"/>
      <protection/>
    </xf>
    <xf numFmtId="0" fontId="27" fillId="0" borderId="53" xfId="99" applyFont="1" applyFill="1" applyBorder="1" applyAlignment="1" applyProtection="1">
      <alignment horizontal="left" vertical="center" wrapText="1"/>
      <protection/>
    </xf>
    <xf numFmtId="0" fontId="27" fillId="0" borderId="90" xfId="99" applyFont="1" applyFill="1" applyBorder="1" applyAlignment="1" applyProtection="1">
      <alignment horizontal="left" vertical="center" wrapText="1"/>
      <protection/>
    </xf>
    <xf numFmtId="0" fontId="20" fillId="0" borderId="87" xfId="99" applyFont="1" applyFill="1" applyBorder="1" applyAlignment="1" applyProtection="1">
      <alignment horizontal="center" vertical="center" wrapText="1"/>
      <protection/>
    </xf>
    <xf numFmtId="0" fontId="20" fillId="0" borderId="56" xfId="99" applyFont="1" applyFill="1" applyBorder="1" applyAlignment="1" applyProtection="1">
      <alignment horizontal="center" vertical="center" wrapText="1"/>
      <protection/>
    </xf>
    <xf numFmtId="0" fontId="19" fillId="0" borderId="87" xfId="99" applyFont="1" applyFill="1" applyBorder="1" applyAlignment="1" applyProtection="1">
      <alignment horizontal="left" vertical="center" wrapText="1"/>
      <protection/>
    </xf>
    <xf numFmtId="0" fontId="19" fillId="0" borderId="56" xfId="99" applyFont="1" applyFill="1" applyBorder="1" applyAlignment="1" applyProtection="1">
      <alignment horizontal="left" vertical="center" wrapText="1"/>
      <protection/>
    </xf>
    <xf numFmtId="0" fontId="19" fillId="0" borderId="88" xfId="99" applyFont="1" applyFill="1" applyBorder="1" applyAlignment="1" applyProtection="1">
      <alignment horizontal="left" vertical="center" wrapText="1"/>
      <protection/>
    </xf>
    <xf numFmtId="0" fontId="27" fillId="57" borderId="44" xfId="99" applyFont="1" applyFill="1" applyBorder="1" applyAlignment="1" applyProtection="1">
      <alignment horizontal="center" vertical="center" wrapText="1"/>
      <protection/>
    </xf>
    <xf numFmtId="0" fontId="27" fillId="57" borderId="51" xfId="99" applyFont="1" applyFill="1" applyBorder="1" applyAlignment="1" applyProtection="1">
      <alignment horizontal="center" vertical="center" wrapText="1"/>
      <protection/>
    </xf>
    <xf numFmtId="0" fontId="27" fillId="57" borderId="44" xfId="99" applyFont="1" applyFill="1" applyBorder="1" applyAlignment="1" applyProtection="1">
      <alignment horizontal="left" vertical="center" wrapText="1"/>
      <protection/>
    </xf>
    <xf numFmtId="0" fontId="27" fillId="57" borderId="51" xfId="99" applyFont="1" applyFill="1" applyBorder="1" applyAlignment="1" applyProtection="1">
      <alignment horizontal="left" vertical="center" wrapText="1"/>
      <protection/>
    </xf>
    <xf numFmtId="0" fontId="27" fillId="57" borderId="83" xfId="99" applyFont="1" applyFill="1" applyBorder="1" applyAlignment="1" applyProtection="1">
      <alignment horizontal="left" vertical="center" wrapText="1"/>
      <protection/>
    </xf>
    <xf numFmtId="0" fontId="20" fillId="58" borderId="44" xfId="99" applyFont="1" applyFill="1" applyBorder="1" applyAlignment="1" applyProtection="1">
      <alignment horizontal="center" vertical="center" wrapText="1"/>
      <protection/>
    </xf>
    <xf numFmtId="0" fontId="20" fillId="58" borderId="51" xfId="99" applyFont="1" applyFill="1" applyBorder="1" applyAlignment="1" applyProtection="1">
      <alignment horizontal="center" vertical="center" wrapText="1"/>
      <protection/>
    </xf>
    <xf numFmtId="0" fontId="20" fillId="58" borderId="44" xfId="99" applyFont="1" applyFill="1" applyBorder="1" applyAlignment="1" applyProtection="1">
      <alignment horizontal="left" vertical="center" wrapText="1"/>
      <protection/>
    </xf>
    <xf numFmtId="0" fontId="20" fillId="58" borderId="51" xfId="99" applyFont="1" applyFill="1" applyBorder="1" applyAlignment="1" applyProtection="1">
      <alignment horizontal="left" vertical="center" wrapText="1"/>
      <protection/>
    </xf>
    <xf numFmtId="0" fontId="20" fillId="58" borderId="83" xfId="99" applyFont="1" applyFill="1" applyBorder="1" applyAlignment="1" applyProtection="1">
      <alignment horizontal="left" vertical="center" wrapText="1"/>
      <protection/>
    </xf>
    <xf numFmtId="0" fontId="25" fillId="51" borderId="0" xfId="113" applyFont="1" applyFill="1" applyAlignment="1">
      <alignment horizontal="center" vertical="center" wrapText="1"/>
      <protection/>
    </xf>
    <xf numFmtId="0" fontId="27" fillId="59" borderId="70" xfId="99" applyFont="1" applyFill="1" applyBorder="1" applyAlignment="1" applyProtection="1">
      <alignment horizontal="center" vertical="center" wrapText="1"/>
      <protection/>
    </xf>
    <xf numFmtId="0" fontId="27" fillId="59" borderId="28" xfId="99" applyFont="1" applyFill="1" applyBorder="1" applyAlignment="1" applyProtection="1">
      <alignment horizontal="center" vertical="center" wrapText="1"/>
      <protection/>
    </xf>
    <xf numFmtId="0" fontId="27" fillId="59" borderId="70" xfId="99" applyFont="1" applyFill="1" applyBorder="1" applyAlignment="1" applyProtection="1">
      <alignment horizontal="left" vertical="center" wrapText="1"/>
      <protection/>
    </xf>
    <xf numFmtId="0" fontId="27" fillId="59" borderId="28" xfId="99" applyFont="1" applyFill="1" applyBorder="1" applyAlignment="1" applyProtection="1">
      <alignment horizontal="left" vertical="center" wrapText="1"/>
      <protection/>
    </xf>
    <xf numFmtId="0" fontId="27" fillId="59" borderId="29" xfId="99" applyFont="1" applyFill="1" applyBorder="1" applyAlignment="1" applyProtection="1">
      <alignment horizontal="left" vertical="center" wrapText="1"/>
      <protection/>
    </xf>
    <xf numFmtId="4" fontId="25" fillId="52" borderId="30" xfId="113" applyNumberFormat="1" applyFont="1" applyFill="1" applyBorder="1" applyAlignment="1">
      <alignment horizontal="center" vertical="center"/>
      <protection/>
    </xf>
    <xf numFmtId="4" fontId="25" fillId="52" borderId="32" xfId="113" applyNumberFormat="1" applyFont="1" applyFill="1" applyBorder="1" applyAlignment="1">
      <alignment horizontal="center" vertical="center"/>
      <protection/>
    </xf>
    <xf numFmtId="4" fontId="25" fillId="52" borderId="35" xfId="113" applyNumberFormat="1" applyFont="1" applyFill="1" applyBorder="1" applyAlignment="1">
      <alignment horizontal="center" vertical="center"/>
      <protection/>
    </xf>
    <xf numFmtId="4" fontId="25" fillId="52" borderId="36" xfId="113" applyNumberFormat="1" applyFont="1" applyFill="1" applyBorder="1" applyAlignment="1">
      <alignment horizontal="center" vertical="center"/>
      <protection/>
    </xf>
    <xf numFmtId="0" fontId="23" fillId="52" borderId="70" xfId="113" applyFont="1" applyFill="1" applyBorder="1" applyAlignment="1">
      <alignment horizontal="center" vertical="center" wrapText="1"/>
      <protection/>
    </xf>
    <xf numFmtId="0" fontId="23" fillId="52" borderId="28" xfId="113" applyFont="1" applyFill="1" applyBorder="1" applyAlignment="1">
      <alignment horizontal="center" vertical="center" wrapText="1"/>
      <protection/>
    </xf>
    <xf numFmtId="0" fontId="23" fillId="52" borderId="29" xfId="113" applyFont="1" applyFill="1" applyBorder="1" applyAlignment="1">
      <alignment horizontal="center" vertical="center" wrapText="1"/>
      <protection/>
    </xf>
    <xf numFmtId="0" fontId="27" fillId="0" borderId="87" xfId="99" applyFont="1" applyFill="1" applyBorder="1" applyAlignment="1" applyProtection="1">
      <alignment horizontal="center" vertical="center" wrapText="1"/>
      <protection/>
    </xf>
    <xf numFmtId="0" fontId="27" fillId="0" borderId="56" xfId="99" applyFont="1" applyFill="1" applyBorder="1" applyAlignment="1" applyProtection="1">
      <alignment horizontal="center" vertical="center" wrapText="1"/>
      <protection/>
    </xf>
    <xf numFmtId="0" fontId="27" fillId="0" borderId="87" xfId="99" applyFont="1" applyFill="1" applyBorder="1" applyAlignment="1" applyProtection="1">
      <alignment horizontal="left" vertical="center" wrapText="1"/>
      <protection/>
    </xf>
    <xf numFmtId="0" fontId="27" fillId="0" borderId="56" xfId="99" applyFont="1" applyFill="1" applyBorder="1" applyAlignment="1" applyProtection="1">
      <alignment horizontal="left" vertical="center" wrapText="1"/>
      <protection/>
    </xf>
    <xf numFmtId="0" fontId="27" fillId="0" borderId="88" xfId="99" applyFont="1" applyFill="1" applyBorder="1" applyAlignment="1" applyProtection="1">
      <alignment horizontal="left" vertical="center" wrapText="1"/>
      <protection/>
    </xf>
    <xf numFmtId="0" fontId="27" fillId="0" borderId="48" xfId="99" applyFont="1" applyFill="1" applyBorder="1" applyAlignment="1" applyProtection="1">
      <alignment horizontal="center" vertical="center" wrapText="1"/>
      <protection/>
    </xf>
    <xf numFmtId="0" fontId="27" fillId="0" borderId="69" xfId="99" applyFont="1" applyFill="1" applyBorder="1" applyAlignment="1" applyProtection="1">
      <alignment horizontal="center" vertical="center" wrapText="1"/>
      <protection/>
    </xf>
    <xf numFmtId="1" fontId="30" fillId="0" borderId="70" xfId="113" applyNumberFormat="1" applyFont="1" applyFill="1" applyBorder="1" applyAlignment="1">
      <alignment horizontal="center" vertical="center"/>
      <protection/>
    </xf>
    <xf numFmtId="1" fontId="30" fillId="0" borderId="28" xfId="113" applyNumberFormat="1" applyFont="1" applyFill="1" applyBorder="1" applyAlignment="1">
      <alignment horizontal="center" vertical="center"/>
      <protection/>
    </xf>
    <xf numFmtId="1" fontId="30" fillId="0" borderId="29" xfId="113" applyNumberFormat="1" applyFont="1" applyFill="1" applyBorder="1" applyAlignment="1">
      <alignment horizontal="center" vertical="center"/>
      <protection/>
    </xf>
    <xf numFmtId="3" fontId="27" fillId="0" borderId="48" xfId="99" applyNumberFormat="1" applyFont="1" applyFill="1" applyBorder="1" applyAlignment="1" applyProtection="1">
      <alignment horizontal="center" vertical="center" wrapText="1"/>
      <protection/>
    </xf>
    <xf numFmtId="3" fontId="27" fillId="0" borderId="69" xfId="99" applyNumberFormat="1" applyFont="1" applyFill="1" applyBorder="1" applyAlignment="1" applyProtection="1">
      <alignment horizontal="center" vertical="center" wrapText="1"/>
      <protection/>
    </xf>
    <xf numFmtId="4" fontId="27" fillId="0" borderId="48" xfId="99" applyNumberFormat="1" applyFont="1" applyFill="1" applyBorder="1" applyAlignment="1" applyProtection="1">
      <alignment horizontal="center" vertical="center" wrapText="1"/>
      <protection/>
    </xf>
    <xf numFmtId="4" fontId="27" fillId="0" borderId="69" xfId="99" applyNumberFormat="1" applyFont="1" applyFill="1" applyBorder="1" applyAlignment="1" applyProtection="1">
      <alignment horizontal="center" vertical="center" wrapText="1"/>
      <protection/>
    </xf>
    <xf numFmtId="0" fontId="58" fillId="31" borderId="91" xfId="111" applyFont="1" applyFill="1" applyBorder="1" applyAlignment="1">
      <alignment horizontal="left" vertical="center"/>
      <protection/>
    </xf>
    <xf numFmtId="0" fontId="58" fillId="31" borderId="71" xfId="111" applyFont="1" applyFill="1" applyBorder="1" applyAlignment="1">
      <alignment horizontal="left" vertical="center"/>
      <protection/>
    </xf>
  </cellXfs>
  <cellStyles count="13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Comma [0]_all7_pdc" xfId="71"/>
    <cellStyle name="Comma 2" xfId="72"/>
    <cellStyle name="Comma 2 2" xfId="73"/>
    <cellStyle name="Comma_all7_pdc" xfId="74"/>
    <cellStyle name="Currency [0]_all7_pdc" xfId="75"/>
    <cellStyle name="Currency_all7_pdc" xfId="76"/>
    <cellStyle name="Euro" xfId="77"/>
    <cellStyle name="Input" xfId="78"/>
    <cellStyle name="Input 2" xfId="79"/>
    <cellStyle name="Comma" xfId="80"/>
    <cellStyle name="Migliaia (0)_% Attrezzature ed Edilizia" xfId="81"/>
    <cellStyle name="Comma [0]" xfId="82"/>
    <cellStyle name="Migliaia [0] 2" xfId="83"/>
    <cellStyle name="Migliaia [0] 2 2" xfId="84"/>
    <cellStyle name="Migliaia [0] 3" xfId="85"/>
    <cellStyle name="Migliaia [0] 4" xfId="86"/>
    <cellStyle name="Migliaia [0] 5" xfId="87"/>
    <cellStyle name="Migliaia [0]_Mattone CE_Budget 2008 (v. 0.5 del 12.02.2008) 2" xfId="88"/>
    <cellStyle name="Migliaia 2" xfId="89"/>
    <cellStyle name="Migliaia 3" xfId="90"/>
    <cellStyle name="Migliaia 4" xfId="91"/>
    <cellStyle name="Migliaia 5" xfId="92"/>
    <cellStyle name="Migliaia_Mattone CE_Budget 2008 (v. 0.5 del 12.02.2008) 2" xfId="93"/>
    <cellStyle name="Migliaia_Mattone CE_Budget 2008 (v. 0.5 del 12.02.2008) 2 2" xfId="94"/>
    <cellStyle name="Neutrale" xfId="95"/>
    <cellStyle name="Neutrale 2" xfId="96"/>
    <cellStyle name="Normal 2" xfId="97"/>
    <cellStyle name="Normal_all7_pdc" xfId="98"/>
    <cellStyle name="Normal_Sheet1 2" xfId="99"/>
    <cellStyle name="Normale 2" xfId="100"/>
    <cellStyle name="Normale 2 2" xfId="101"/>
    <cellStyle name="Normale 2 2 2" xfId="102"/>
    <cellStyle name="Normale 3" xfId="103"/>
    <cellStyle name="Normale 3 2" xfId="104"/>
    <cellStyle name="Normale 3 3" xfId="105"/>
    <cellStyle name="Normale 4" xfId="106"/>
    <cellStyle name="Normale 5" xfId="107"/>
    <cellStyle name="Normale 6" xfId="108"/>
    <cellStyle name="Normale 6 2" xfId="109"/>
    <cellStyle name="Normale_All7_piano dei conti" xfId="110"/>
    <cellStyle name="Normale_FLUSSI FINANZIARI" xfId="111"/>
    <cellStyle name="Normale_Mattone CE_Budget 2008 (v. 0.5 del 12.02.2008)" xfId="112"/>
    <cellStyle name="Normale_Mattone CE_Budget 2008 (v. 0.5 del 12.02.2008) 2" xfId="113"/>
    <cellStyle name="Normale_Mattone CE_Budget 2008 (v. 0.5 del 12.02.2008) 2 2" xfId="114"/>
    <cellStyle name="Normale_modelloDCF2004bottoni" xfId="115"/>
    <cellStyle name="Nota" xfId="116"/>
    <cellStyle name="Nota 2" xfId="117"/>
    <cellStyle name="Output" xfId="118"/>
    <cellStyle name="Output 2" xfId="119"/>
    <cellStyle name="Percent 2" xfId="120"/>
    <cellStyle name="Percent 3" xfId="121"/>
    <cellStyle name="Percent" xfId="122"/>
    <cellStyle name="Percentuale 2" xfId="123"/>
    <cellStyle name="SAS FM Row drillable header" xfId="124"/>
    <cellStyle name="SAS FM Row header" xfId="125"/>
    <cellStyle name="Testo avviso" xfId="126"/>
    <cellStyle name="Testo avviso 2" xfId="127"/>
    <cellStyle name="Testo descrittivo" xfId="128"/>
    <cellStyle name="Testo descrittivo 2" xfId="129"/>
    <cellStyle name="Titolo" xfId="130"/>
    <cellStyle name="Titolo 1" xfId="131"/>
    <cellStyle name="Titolo 1 2" xfId="132"/>
    <cellStyle name="Titolo 2" xfId="133"/>
    <cellStyle name="Titolo 2 2" xfId="134"/>
    <cellStyle name="Titolo 3" xfId="135"/>
    <cellStyle name="Titolo 3 2" xfId="136"/>
    <cellStyle name="Titolo 4" xfId="137"/>
    <cellStyle name="Titolo 4 2" xfId="138"/>
    <cellStyle name="Titolo 5" xfId="139"/>
    <cellStyle name="Totale" xfId="140"/>
    <cellStyle name="Totale 2" xfId="141"/>
    <cellStyle name="Valore non valido" xfId="142"/>
    <cellStyle name="Valore non valido 2" xfId="143"/>
    <cellStyle name="Valore valido" xfId="144"/>
    <cellStyle name="Valore valido 2" xfId="145"/>
    <cellStyle name="Currency" xfId="146"/>
    <cellStyle name="Valuta (0)_% Attrezzature ed Edilizia" xfId="147"/>
    <cellStyle name="Currency [0]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ARS%20-%20Doc.%20cont.%2099\UTENTI\ECONOMIA\COMUNE\COOPERS\CONSOLID\CONSOL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GIONER\BIL01\COSRI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0\AlimentazioneBil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irezione%20Amministrativa\Programmazione%20Controllo%20Finanziario\Utenti\roberto.visintin\BILANCIO%202010\Chiusura%202010\Sociale\bilancio%20SSC%20schemi%20di%20bilanc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2\Preventivo%202002\Bilanci%20aziende\ao%20ud\C.E.%2030.9.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rachellia\Documenti\PIANO%202003\proiezione%20SP%20al%2031-12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Bilanci\Consuntivi\Anno%202001\SCHEMI%20X%20CONSUNTIVO%202001%204.4.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%2099%2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EXCEL\BUDGET%202002\budget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9consolidato\agenzia-preventivo%209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nvenzSISR\Anno%202004-Convenzione%20SISR\Conduzione%20Applicativa_2004\Applicativo_5_2_2004_vers_presentata\piano_2004_v3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903825\Impostazioni%20locali\Temporary%20Internet%20Files\OLK3A\CONDUZIONE\CONDUZIONE%20APPLICATIVA\piano_2004_SaS_Calcolo_Variazione_Aziend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ES%20Area%20dell'Economia%20Sanitaria\2.Documenti%20condivisi\BILANCI\2009\III%20report\extra%20x%20chiusur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irezione%20Amministrativa\Programmazione%20Controllo%20Finanziario\Utenti\roberto.visintin\BILANCIO%202011\IV%20report%202011%20CE\Alimentazione_CE%204%20Ministeriale%20versione%20ufficial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tomasin.marzia\Impostazioni%20locali\Temporary%20Internet%20Files\OLK3\Masterbg%202001\MB%202001%20prov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zanini.gabriella\Documenti\Masterbg%202001\MB%202001%20prov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99consolidato\agenzia-preventivo%20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VARIE\sediAS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2\Preventivo%202002\Bilanci%20aziende\burlo\MASTE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tomasin.marzia\Impostazioni%20locali\Temporary%20Internet%20Files\OLK3\C.E.%2030.9.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rtel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RUE-Economico-Finanziario\Modelli%20ministeriali\2013\consuntivo\aziende\ass%203\Modelli%20ministeriali%20chiusura%202013%20-%20ufficiali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tomasin.marzia\Impostazioni%20locali\Temporary%20Internet%20Files\OLK3\COMUNE\BILANCI\2000\AlimentazioneBil0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I\Bilanci\Consuntivi\Anno%202001\SCHEMI%20X%20CONSUNTIVO%202001%204.4.0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EXCEL\BUDGET%202002\budget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1\Preventivo%202001\Bilanci%20aziende\ass%202\BILANCIO%20199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RUE-Economico-Finanziario\118\PdC%20rielaborato_per%20ASSR_12_08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Chiusura%201998\consolidato98\Conto%20economico\Consol%20CE%2099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Preventivo%201999\Consolidato%20prev99\Conto%20economico\Consol%20CE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anna.covre\Impostazioni%20locali\Temporary%20Internet%20Files\OLK1\app.da%20autorizz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ILANCIO%2019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AGIONER\BIL01\COSR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</sheetNames>
    <sheetDataSet>
      <sheetData sheetId="14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>Ricavi per altre prestazioni </v>
          </cell>
          <cell r="G15">
            <v>0</v>
          </cell>
        </row>
        <row r="16">
          <cell r="B16" t="str">
            <v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.E. preventivo"/>
      <sheetName val="Alimentazione"/>
      <sheetName val="immob."/>
      <sheetName val="Deb vs forn."/>
      <sheetName val="ratei e risconti"/>
      <sheetName val="fondi"/>
      <sheetName val="patrim.net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.E minist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SSR 99"/>
      <sheetName val="BILANCIO SSR 2000"/>
      <sheetName val="RICOVERI INFRAGRUPPO"/>
      <sheetName val="PREST. AMBULAT.  INFRAGRUPPO"/>
      <sheetName val="rettifiche di eliminaz.'99"/>
      <sheetName val="rettifiche di eliminaz.2000"/>
      <sheetName val="variazioni '99"/>
      <sheetName val="variazioni 2000"/>
      <sheetName val="RICONCILIAZ. 1999"/>
      <sheetName val="RICONCILIAZ. 2000"/>
      <sheetName val="CONTRIB. REGIONALI 1999"/>
      <sheetName val="CONTRIB. REGIONALI 2000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d.liquidità"/>
      <sheetName val="Alim C.E."/>
      <sheetName val="Schema C.E."/>
      <sheetName val="Schema C.E. in Euro"/>
      <sheetName val="contributi effettivi"/>
      <sheetName val="contributo straordinario"/>
      <sheetName val="fondi 2002"/>
      <sheetName val="pers.2002"/>
      <sheetName val="irap "/>
      <sheetName val="Acc.to rinnovi contrattuali"/>
      <sheetName val="Schema ROS"/>
      <sheetName val="ricavi da prestazioni"/>
      <sheetName val="costi per prestazioni"/>
      <sheetName val="tetti ricovero"/>
      <sheetName val="tetti ambulatoriali 1 "/>
      <sheetName val="tetti ambulatorial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6">
        <row r="31">
          <cell r="W31">
            <v>0.1</v>
          </cell>
        </row>
        <row r="32">
          <cell r="W32">
            <v>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4.1 attraz"/>
      <sheetName val="4.2 fuga"/>
      <sheetName val="4.3 priv ric"/>
      <sheetName val="4.4 priv ambul"/>
      <sheetName val="5 conguagli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Alimentazione PdC"/>
      <sheetName val="contributi effettivi"/>
      <sheetName val="ricavi da prestazioni"/>
      <sheetName val="costi per prestazioni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DG_tesoreria"/>
      <sheetName val="immob.precons.01"/>
      <sheetName val="fondi"/>
      <sheetName val="patrim.nett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DG_tesoreria"/>
      <sheetName val="immob.precons.01"/>
      <sheetName val="fondi"/>
      <sheetName val="patrim.nett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Foglio2"/>
      <sheetName val="Foglio3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#RIF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.E minist.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lim S.P.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Alim CE"/>
      <sheetName val="contributi"/>
      <sheetName val="ricavi SSR"/>
      <sheetName val="costi SSR"/>
      <sheetName val="SP Attivo"/>
      <sheetName val="SP Passivo"/>
      <sheetName val="Alim SP"/>
      <sheetName val="CP"/>
      <sheetName val="LA"/>
      <sheetName val="Mod.LA-al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nd.liquidità"/>
      <sheetName val="Alim C.E."/>
      <sheetName val="Schema C.E."/>
      <sheetName val="Schema C.E. in Euro"/>
      <sheetName val="contributi effettivi"/>
      <sheetName val="contributo straordinario"/>
      <sheetName val="fondi 2002"/>
      <sheetName val="pers.2002"/>
      <sheetName val="irap "/>
      <sheetName val="Acc.to rinnovi contrattuali"/>
      <sheetName val="Schema ROS"/>
      <sheetName val="ricavi da prestazioni"/>
      <sheetName val="costi per prestazioni"/>
      <sheetName val="tetti ricovero"/>
      <sheetName val="tetti ambulatoriali 1 "/>
      <sheetName val="tetti ambulatoriali 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odello SP_Attivo (NEW)"/>
      <sheetName val="Modello SP_Passivo (NEW)"/>
      <sheetName val="Modello CE Costi (rielaborato)"/>
      <sheetName val="Modello CE Ricavi (rielaborato)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SSR 99"/>
      <sheetName val="BILANCIO SSR 2000"/>
      <sheetName val="RICOVERI INFRAGRUPPO"/>
      <sheetName val="PREST. AMBULAT.  INFRAGRUPPO"/>
      <sheetName val="rettifiche di eliminaz.'99"/>
      <sheetName val="rettifiche di eliminaz.2000"/>
      <sheetName val="variazioni '99"/>
      <sheetName val="variazioni 2000"/>
      <sheetName val="RICONCILIAZ. 1999"/>
      <sheetName val="RICONCILIAZ. 2000"/>
      <sheetName val="CONTRIB. REGIONALI 1999"/>
      <sheetName val="CONTRIB. REGIONALI 2000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p. di rilievo ass &amp; ao (2006)"/>
      <sheetName val="app. di rilievo completo (2006)"/>
      <sheetName val="app. da autorizzare (2006)"/>
      <sheetName val="app. rilievo (2006 var.31.12)"/>
      <sheetName val="app. di rilievo completo (2007)"/>
      <sheetName val="app. da autorizzare (2007)"/>
      <sheetName val="#RI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130" zoomScaleNormal="130" zoomScalePageLayoutView="0" workbookViewId="0" topLeftCell="A1">
      <pane xSplit="3" ySplit="4" topLeftCell="D5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A1" sqref="A1:E1"/>
    </sheetView>
  </sheetViews>
  <sheetFormatPr defaultColWidth="9.140625" defaultRowHeight="12.75"/>
  <cols>
    <col min="1" max="2" width="3.421875" style="2" customWidth="1"/>
    <col min="3" max="3" width="79.57421875" style="0" bestFit="1" customWidth="1"/>
    <col min="4" max="6" width="11.421875" style="11" bestFit="1" customWidth="1"/>
    <col min="7" max="7" width="11.421875" style="254" bestFit="1" customWidth="1"/>
    <col min="8" max="8" width="5.7109375" style="0" customWidth="1"/>
    <col min="9" max="9" width="11.28125" style="0" bestFit="1" customWidth="1"/>
    <col min="10" max="10" width="10.28125" style="0" bestFit="1" customWidth="1"/>
  </cols>
  <sheetData>
    <row r="1" spans="1:7" s="22" customFormat="1" ht="20.25">
      <c r="A1" s="379" t="s">
        <v>306</v>
      </c>
      <c r="B1" s="380"/>
      <c r="C1" s="380"/>
      <c r="D1" s="380"/>
      <c r="E1" s="381"/>
      <c r="F1" s="382" t="s">
        <v>307</v>
      </c>
      <c r="G1" s="382"/>
    </row>
    <row r="2" spans="1:7" s="22" customFormat="1" ht="13.5" thickBot="1">
      <c r="A2" s="23"/>
      <c r="B2" s="23"/>
      <c r="C2" s="24"/>
      <c r="D2" s="15"/>
      <c r="E2" s="15"/>
      <c r="F2" s="15"/>
      <c r="G2" s="246"/>
    </row>
    <row r="3" spans="1:9" s="22" customFormat="1" ht="31.5" customHeight="1">
      <c r="A3" s="385"/>
      <c r="B3" s="386"/>
      <c r="C3" s="386"/>
      <c r="D3" s="389" t="s">
        <v>1698</v>
      </c>
      <c r="E3" s="389" t="s">
        <v>1699</v>
      </c>
      <c r="F3" s="383" t="s">
        <v>1700</v>
      </c>
      <c r="G3" s="384"/>
      <c r="I3" s="366" t="s">
        <v>3</v>
      </c>
    </row>
    <row r="4" spans="1:9" s="22" customFormat="1" ht="17.25" customHeight="1">
      <c r="A4" s="387"/>
      <c r="B4" s="388"/>
      <c r="C4" s="388"/>
      <c r="D4" s="382"/>
      <c r="E4" s="382"/>
      <c r="F4" s="21" t="s">
        <v>308</v>
      </c>
      <c r="G4" s="247" t="s">
        <v>309</v>
      </c>
      <c r="I4" s="378"/>
    </row>
    <row r="5" spans="1:9" ht="12.75">
      <c r="A5" s="28"/>
      <c r="B5" s="17"/>
      <c r="C5" s="302"/>
      <c r="D5" s="12"/>
      <c r="E5" s="12"/>
      <c r="F5" s="12"/>
      <c r="G5" s="248"/>
      <c r="I5" s="367"/>
    </row>
    <row r="6" spans="1:9" ht="12.75">
      <c r="A6" s="29" t="s">
        <v>281</v>
      </c>
      <c r="B6" s="16"/>
      <c r="C6" s="25" t="s">
        <v>282</v>
      </c>
      <c r="D6" s="9"/>
      <c r="E6" s="9"/>
      <c r="F6" s="9"/>
      <c r="G6" s="249"/>
      <c r="I6" s="368"/>
    </row>
    <row r="7" spans="1:9" ht="12.75">
      <c r="A7" s="29"/>
      <c r="B7" s="16"/>
      <c r="C7" s="303"/>
      <c r="D7" s="9"/>
      <c r="E7" s="9"/>
      <c r="F7" s="9"/>
      <c r="G7" s="249"/>
      <c r="I7" s="368"/>
    </row>
    <row r="8" spans="1:9" s="256" customFormat="1" ht="12.75">
      <c r="A8" s="29">
        <v>1</v>
      </c>
      <c r="B8" s="5" t="s">
        <v>283</v>
      </c>
      <c r="C8" s="25"/>
      <c r="D8" s="255">
        <f>D9+D10+D17+D22</f>
        <v>475944226</v>
      </c>
      <c r="E8" s="255">
        <f>E9+E10+E17+E22</f>
        <v>480812625</v>
      </c>
      <c r="F8" s="255">
        <f aca="true" t="shared" si="0" ref="F8:F34">D8-E8</f>
        <v>-4868399</v>
      </c>
      <c r="G8" s="258">
        <f aca="true" t="shared" si="1" ref="G8:G34">IF(E8=0,"-    ",F8/E8)</f>
        <v>-0.010125356005366955</v>
      </c>
      <c r="I8" s="369">
        <f>I9+I10+I17+I22</f>
        <v>68230783.91</v>
      </c>
    </row>
    <row r="9" spans="1:9" ht="12.75">
      <c r="A9" s="30"/>
      <c r="B9" s="4" t="s">
        <v>531</v>
      </c>
      <c r="C9" s="20"/>
      <c r="D9" s="7">
        <f>'CE ministeriale'!AH29+'CE ministeriale'!AH30</f>
        <v>465582814</v>
      </c>
      <c r="E9" s="7">
        <f>'CE ministeriale'!AI29+'CE ministeriale'!AI30</f>
        <v>468684946</v>
      </c>
      <c r="F9" s="7">
        <f t="shared" si="0"/>
        <v>-3102132</v>
      </c>
      <c r="G9" s="250">
        <f t="shared" si="1"/>
        <v>-0.006618800169442609</v>
      </c>
      <c r="I9" s="370">
        <f>'CE ministeriale'!AL29+'CE ministeriale'!AL30</f>
        <v>66677482.91</v>
      </c>
    </row>
    <row r="10" spans="1:9" ht="12.75">
      <c r="A10" s="29"/>
      <c r="B10" s="4" t="s">
        <v>530</v>
      </c>
      <c r="C10" s="20"/>
      <c r="D10" s="7">
        <f>SUM(D11:D16)</f>
        <v>10361412</v>
      </c>
      <c r="E10" s="7">
        <f>SUM(E11:E16)</f>
        <v>12127679</v>
      </c>
      <c r="F10" s="7">
        <f t="shared" si="0"/>
        <v>-1766267</v>
      </c>
      <c r="G10" s="250">
        <f t="shared" si="1"/>
        <v>-0.14563932637069302</v>
      </c>
      <c r="I10" s="370">
        <f>SUM(I11:I16)</f>
        <v>1553301</v>
      </c>
    </row>
    <row r="11" spans="1:9" ht="12.75">
      <c r="A11" s="29"/>
      <c r="B11" s="20"/>
      <c r="C11" s="20" t="s">
        <v>1306</v>
      </c>
      <c r="D11" s="7">
        <f>'CE ministeriale'!AH33</f>
        <v>9735412</v>
      </c>
      <c r="E11" s="19">
        <f>'CE ministeriale'!AI33</f>
        <v>9561445</v>
      </c>
      <c r="F11" s="7">
        <f t="shared" si="0"/>
        <v>173967</v>
      </c>
      <c r="G11" s="250">
        <f t="shared" si="1"/>
        <v>0.018194634806768223</v>
      </c>
      <c r="I11" s="370">
        <f>'CE ministeriale'!AL33</f>
        <v>1424067</v>
      </c>
    </row>
    <row r="12" spans="1:9" ht="12.75">
      <c r="A12" s="30"/>
      <c r="B12" s="20"/>
      <c r="C12" s="20" t="s">
        <v>1307</v>
      </c>
      <c r="D12" s="7">
        <f>'CE ministeriale'!AH34</f>
        <v>0</v>
      </c>
      <c r="E12" s="19">
        <f>'CE ministeriale'!AI34</f>
        <v>0</v>
      </c>
      <c r="F12" s="7">
        <f t="shared" si="0"/>
        <v>0</v>
      </c>
      <c r="G12" s="250" t="str">
        <f t="shared" si="1"/>
        <v>-    </v>
      </c>
      <c r="I12" s="370">
        <f>'CE ministeriale'!AL34</f>
        <v>0</v>
      </c>
    </row>
    <row r="13" spans="1:9" ht="12.75">
      <c r="A13" s="29"/>
      <c r="B13" s="20"/>
      <c r="C13" s="20" t="s">
        <v>1308</v>
      </c>
      <c r="D13" s="7">
        <f>'CE ministeriale'!AH35</f>
        <v>0</v>
      </c>
      <c r="E13" s="19">
        <f>'CE ministeriale'!AI35</f>
        <v>0</v>
      </c>
      <c r="F13" s="7">
        <f t="shared" si="0"/>
        <v>0</v>
      </c>
      <c r="G13" s="250" t="str">
        <f t="shared" si="1"/>
        <v>-    </v>
      </c>
      <c r="I13" s="370">
        <f>'CE ministeriale'!AL35</f>
        <v>0</v>
      </c>
    </row>
    <row r="14" spans="1:9" ht="12.75">
      <c r="A14" s="30"/>
      <c r="B14" s="20"/>
      <c r="C14" s="20" t="s">
        <v>1309</v>
      </c>
      <c r="D14" s="7">
        <f>'CE ministeriale'!AH36</f>
        <v>0</v>
      </c>
      <c r="E14" s="19">
        <f>'CE ministeriale'!AI36</f>
        <v>0</v>
      </c>
      <c r="F14" s="7">
        <f t="shared" si="0"/>
        <v>0</v>
      </c>
      <c r="G14" s="250" t="str">
        <f t="shared" si="1"/>
        <v>-    </v>
      </c>
      <c r="I14" s="370">
        <f>'CE ministeriale'!AL36</f>
        <v>0</v>
      </c>
    </row>
    <row r="15" spans="1:9" ht="12.75">
      <c r="A15" s="30"/>
      <c r="B15" s="20"/>
      <c r="C15" s="20" t="s">
        <v>1310</v>
      </c>
      <c r="D15" s="7">
        <f>'CE ministeriale'!AH37</f>
        <v>0</v>
      </c>
      <c r="E15" s="19">
        <f>'CE ministeriale'!AI37</f>
        <v>238000</v>
      </c>
      <c r="F15" s="7">
        <f t="shared" si="0"/>
        <v>-238000</v>
      </c>
      <c r="G15" s="250">
        <f t="shared" si="1"/>
        <v>-1</v>
      </c>
      <c r="I15" s="370">
        <f>'CE ministeriale'!AL37</f>
        <v>0</v>
      </c>
    </row>
    <row r="16" spans="1:9" ht="12.75">
      <c r="A16" s="29"/>
      <c r="B16" s="20"/>
      <c r="C16" s="20" t="s">
        <v>1311</v>
      </c>
      <c r="D16" s="7">
        <f>'CE ministeriale'!AH40</f>
        <v>626000</v>
      </c>
      <c r="E16" s="19">
        <f>'CE ministeriale'!AI40</f>
        <v>2328234</v>
      </c>
      <c r="F16" s="7">
        <f t="shared" si="0"/>
        <v>-1702234</v>
      </c>
      <c r="G16" s="250">
        <f t="shared" si="1"/>
        <v>-0.7311266822836536</v>
      </c>
      <c r="I16" s="370">
        <f>'CE ministeriale'!AL40</f>
        <v>129234</v>
      </c>
    </row>
    <row r="17" spans="1:9" ht="12.75">
      <c r="A17" s="30"/>
      <c r="B17" s="20" t="s">
        <v>529</v>
      </c>
      <c r="C17" s="20"/>
      <c r="D17" s="7">
        <f>SUM(D18:D21)</f>
        <v>0</v>
      </c>
      <c r="E17" s="19">
        <f>SUM(E18:E21)</f>
        <v>0</v>
      </c>
      <c r="F17" s="7">
        <f t="shared" si="0"/>
        <v>0</v>
      </c>
      <c r="G17" s="250" t="str">
        <f t="shared" si="1"/>
        <v>-    </v>
      </c>
      <c r="I17" s="370">
        <f>SUM(I18:I21)</f>
        <v>0</v>
      </c>
    </row>
    <row r="18" spans="1:9" ht="12.75">
      <c r="A18" s="30"/>
      <c r="B18" s="20"/>
      <c r="C18" s="20" t="s">
        <v>376</v>
      </c>
      <c r="D18" s="7">
        <f>'CE ministeriale'!AH45</f>
        <v>0</v>
      </c>
      <c r="E18" s="19">
        <f>'CE ministeriale'!AI45</f>
        <v>0</v>
      </c>
      <c r="F18" s="7">
        <f t="shared" si="0"/>
        <v>0</v>
      </c>
      <c r="G18" s="250" t="str">
        <f t="shared" si="1"/>
        <v>-    </v>
      </c>
      <c r="I18" s="370">
        <f>'CE ministeriale'!AL45</f>
        <v>0</v>
      </c>
    </row>
    <row r="19" spans="1:9" ht="12.75">
      <c r="A19" s="30"/>
      <c r="B19" s="20"/>
      <c r="C19" s="20" t="s">
        <v>377</v>
      </c>
      <c r="D19" s="7">
        <f>'CE ministeriale'!AH46</f>
        <v>0</v>
      </c>
      <c r="E19" s="19">
        <f>'CE ministeriale'!AI46</f>
        <v>0</v>
      </c>
      <c r="F19" s="7">
        <f t="shared" si="0"/>
        <v>0</v>
      </c>
      <c r="G19" s="250" t="str">
        <f t="shared" si="1"/>
        <v>-    </v>
      </c>
      <c r="I19" s="370">
        <f>'CE ministeriale'!AL46</f>
        <v>0</v>
      </c>
    </row>
    <row r="20" spans="1:9" ht="12.75">
      <c r="A20" s="30"/>
      <c r="B20" s="20"/>
      <c r="C20" s="20" t="s">
        <v>378</v>
      </c>
      <c r="D20" s="7">
        <f>'CE ministeriale'!AH47</f>
        <v>0</v>
      </c>
      <c r="E20" s="19">
        <f>'CE ministeriale'!AI47</f>
        <v>0</v>
      </c>
      <c r="F20" s="7">
        <f t="shared" si="0"/>
        <v>0</v>
      </c>
      <c r="G20" s="250" t="str">
        <f t="shared" si="1"/>
        <v>-    </v>
      </c>
      <c r="I20" s="370">
        <f>'CE ministeriale'!AL47</f>
        <v>0</v>
      </c>
    </row>
    <row r="21" spans="1:9" ht="12.75">
      <c r="A21" s="30"/>
      <c r="B21" s="20"/>
      <c r="C21" s="20" t="s">
        <v>379</v>
      </c>
      <c r="D21" s="7">
        <f>'CE ministeriale'!AH48</f>
        <v>0</v>
      </c>
      <c r="E21" s="19">
        <f>'CE ministeriale'!AI48</f>
        <v>0</v>
      </c>
      <c r="F21" s="7">
        <f t="shared" si="0"/>
        <v>0</v>
      </c>
      <c r="G21" s="250" t="str">
        <f t="shared" si="1"/>
        <v>-    </v>
      </c>
      <c r="I21" s="370">
        <f>'CE ministeriale'!AL48</f>
        <v>0</v>
      </c>
    </row>
    <row r="22" spans="1:9" ht="12.75">
      <c r="A22" s="30"/>
      <c r="B22" s="20" t="s">
        <v>528</v>
      </c>
      <c r="C22" s="20"/>
      <c r="D22" s="7">
        <f>'CE ministeriale'!AH49</f>
        <v>0</v>
      </c>
      <c r="E22" s="19">
        <f>'CE ministeriale'!AI49</f>
        <v>0</v>
      </c>
      <c r="F22" s="7">
        <f t="shared" si="0"/>
        <v>0</v>
      </c>
      <c r="G22" s="250" t="str">
        <f t="shared" si="1"/>
        <v>-    </v>
      </c>
      <c r="I22" s="370">
        <f>'CE ministeriale'!AL49</f>
        <v>0</v>
      </c>
    </row>
    <row r="23" spans="1:9" s="256" customFormat="1" ht="12.75">
      <c r="A23" s="29">
        <v>2</v>
      </c>
      <c r="B23" s="5" t="s">
        <v>380</v>
      </c>
      <c r="C23" s="25"/>
      <c r="D23" s="255">
        <f>'CE ministeriale'!AH50</f>
        <v>0</v>
      </c>
      <c r="E23" s="255">
        <f>'CE ministeriale'!AI50</f>
        <v>0</v>
      </c>
      <c r="F23" s="255">
        <f t="shared" si="0"/>
        <v>0</v>
      </c>
      <c r="G23" s="258" t="str">
        <f t="shared" si="1"/>
        <v>-    </v>
      </c>
      <c r="I23" s="369">
        <f>'CE ministeriale'!AL50</f>
        <v>0</v>
      </c>
    </row>
    <row r="24" spans="1:9" s="256" customFormat="1" ht="12.75">
      <c r="A24" s="29">
        <v>3</v>
      </c>
      <c r="B24" s="5" t="s">
        <v>381</v>
      </c>
      <c r="C24" s="25"/>
      <c r="D24" s="255">
        <f>'CE ministeriale'!AH53</f>
        <v>100000</v>
      </c>
      <c r="E24" s="255">
        <f>'CE ministeriale'!AI53</f>
        <v>21000</v>
      </c>
      <c r="F24" s="255">
        <f t="shared" si="0"/>
        <v>79000</v>
      </c>
      <c r="G24" s="258">
        <f t="shared" si="1"/>
        <v>3.761904761904762</v>
      </c>
      <c r="I24" s="369">
        <f>'CE ministeriale'!AL53</f>
        <v>0</v>
      </c>
    </row>
    <row r="25" spans="1:9" s="256" customFormat="1" ht="12.75">
      <c r="A25" s="29">
        <v>4</v>
      </c>
      <c r="B25" s="5" t="s">
        <v>382</v>
      </c>
      <c r="C25" s="25"/>
      <c r="D25" s="255">
        <f>SUM(D26:D28)</f>
        <v>36200246</v>
      </c>
      <c r="E25" s="255">
        <f>SUM(E26:E28)</f>
        <v>36384484</v>
      </c>
      <c r="F25" s="255">
        <f t="shared" si="0"/>
        <v>-184238</v>
      </c>
      <c r="G25" s="258">
        <f t="shared" si="1"/>
        <v>-0.005063641963425948</v>
      </c>
      <c r="I25" s="369">
        <f>SUM(I26:I28)</f>
        <v>177747935</v>
      </c>
    </row>
    <row r="26" spans="1:9" ht="12.75">
      <c r="A26" s="29"/>
      <c r="B26" s="4" t="s">
        <v>533</v>
      </c>
      <c r="C26" s="26"/>
      <c r="D26" s="7">
        <f>'CE ministeriale'!AH59</f>
        <v>27524183</v>
      </c>
      <c r="E26" s="7">
        <f>'CE ministeriale'!AI59</f>
        <v>27837416</v>
      </c>
      <c r="F26" s="7">
        <f t="shared" si="0"/>
        <v>-313233</v>
      </c>
      <c r="G26" s="250">
        <f t="shared" si="1"/>
        <v>-0.011252229732817155</v>
      </c>
      <c r="I26" s="370">
        <f>'CE ministeriale'!AL59</f>
        <v>172974544</v>
      </c>
    </row>
    <row r="27" spans="1:9" ht="12.75">
      <c r="A27" s="30"/>
      <c r="B27" s="4" t="s">
        <v>527</v>
      </c>
      <c r="C27" s="26"/>
      <c r="D27" s="7">
        <f>'CE ministeriale'!AH93</f>
        <v>3489111</v>
      </c>
      <c r="E27" s="7">
        <f>'CE ministeriale'!AI93</f>
        <v>3356640</v>
      </c>
      <c r="F27" s="7">
        <f t="shared" si="0"/>
        <v>132471</v>
      </c>
      <c r="G27" s="250">
        <f t="shared" si="1"/>
        <v>0.039465358215358216</v>
      </c>
      <c r="I27" s="370">
        <f>'CE ministeriale'!AL93</f>
        <v>3138866</v>
      </c>
    </row>
    <row r="28" spans="1:9" ht="12.75">
      <c r="A28" s="29"/>
      <c r="B28" s="4" t="s">
        <v>532</v>
      </c>
      <c r="C28" s="26"/>
      <c r="D28" s="7">
        <f>'CE ministeriale'!AH87+'CE ministeriale'!AH92</f>
        <v>5186952</v>
      </c>
      <c r="E28" s="7">
        <f>'CE ministeriale'!AI87+'CE ministeriale'!AI92</f>
        <v>5190428</v>
      </c>
      <c r="F28" s="7">
        <f t="shared" si="0"/>
        <v>-3476</v>
      </c>
      <c r="G28" s="250">
        <f t="shared" si="1"/>
        <v>-0.0006696942911066293</v>
      </c>
      <c r="I28" s="370">
        <f>'CE ministeriale'!AL87+'CE ministeriale'!AL92</f>
        <v>1634525</v>
      </c>
    </row>
    <row r="29" spans="1:9" s="256" customFormat="1" ht="12.75">
      <c r="A29" s="29">
        <v>5</v>
      </c>
      <c r="B29" s="5" t="s">
        <v>383</v>
      </c>
      <c r="C29" s="25"/>
      <c r="D29" s="255">
        <f>'CE ministeriale'!AH102+'CE ministeriale'!AH103+'CE ministeriale'!AH106+'CE ministeriale'!AH110+'CE ministeriale'!AH114</f>
        <v>4947018</v>
      </c>
      <c r="E29" s="255">
        <f>'CE ministeriale'!AI102+'CE ministeriale'!AI103+'CE ministeriale'!AI106+'CE ministeriale'!AI110+'CE ministeriale'!AI114</f>
        <v>4732503</v>
      </c>
      <c r="F29" s="255">
        <f t="shared" si="0"/>
        <v>214515</v>
      </c>
      <c r="G29" s="258">
        <f t="shared" si="1"/>
        <v>0.04532802197906689</v>
      </c>
      <c r="I29" s="369">
        <f>'CE ministeriale'!AL102+'CE ministeriale'!AL103+'CE ministeriale'!AL106+'CE ministeriale'!AL110+'CE ministeriale'!AL114</f>
        <v>2021480</v>
      </c>
    </row>
    <row r="30" spans="1:9" s="256" customFormat="1" ht="12.75">
      <c r="A30" s="29">
        <v>6</v>
      </c>
      <c r="B30" s="5" t="s">
        <v>387</v>
      </c>
      <c r="C30" s="25"/>
      <c r="D30" s="255">
        <f>'CE ministeriale'!AH120</f>
        <v>6326000</v>
      </c>
      <c r="E30" s="255">
        <f>'CE ministeriale'!AI120</f>
        <v>6337680</v>
      </c>
      <c r="F30" s="255">
        <f t="shared" si="0"/>
        <v>-11680</v>
      </c>
      <c r="G30" s="258">
        <f t="shared" si="1"/>
        <v>-0.0018429456835939966</v>
      </c>
      <c r="I30" s="369">
        <f>'CE ministeriale'!AL120</f>
        <v>4811809</v>
      </c>
    </row>
    <row r="31" spans="1:9" s="256" customFormat="1" ht="12.75">
      <c r="A31" s="29">
        <v>7</v>
      </c>
      <c r="B31" s="5" t="s">
        <v>384</v>
      </c>
      <c r="C31" s="25"/>
      <c r="D31" s="255">
        <f>'CE ministeriale'!AH124</f>
        <v>18069000</v>
      </c>
      <c r="E31" s="255">
        <f>'CE ministeriale'!AI124</f>
        <v>18588552</v>
      </c>
      <c r="F31" s="255">
        <f t="shared" si="0"/>
        <v>-519552</v>
      </c>
      <c r="G31" s="258">
        <f t="shared" si="1"/>
        <v>-0.02795010606528147</v>
      </c>
      <c r="I31" s="369">
        <f>'CE ministeriale'!AL124</f>
        <v>15188552</v>
      </c>
    </row>
    <row r="32" spans="1:9" s="256" customFormat="1" ht="12.75">
      <c r="A32" s="29">
        <v>8</v>
      </c>
      <c r="B32" s="5" t="s">
        <v>385</v>
      </c>
      <c r="C32" s="25"/>
      <c r="D32" s="257">
        <f>'CE ministeriale'!AH131</f>
        <v>0</v>
      </c>
      <c r="E32" s="257">
        <f>'CE ministeriale'!AI131</f>
        <v>0</v>
      </c>
      <c r="F32" s="257">
        <f t="shared" si="0"/>
        <v>0</v>
      </c>
      <c r="G32" s="258" t="str">
        <f t="shared" si="1"/>
        <v>-    </v>
      </c>
      <c r="I32" s="371">
        <f>'CE ministeriale'!AL131</f>
        <v>0</v>
      </c>
    </row>
    <row r="33" spans="1:9" s="256" customFormat="1" ht="12.75">
      <c r="A33" s="29">
        <v>9</v>
      </c>
      <c r="B33" s="5" t="s">
        <v>386</v>
      </c>
      <c r="C33" s="25"/>
      <c r="D33" s="257">
        <f>'CE ministeriale'!AH132</f>
        <v>959000</v>
      </c>
      <c r="E33" s="257">
        <f>'CE ministeriale'!AI132</f>
        <v>957868</v>
      </c>
      <c r="F33" s="257">
        <f t="shared" si="0"/>
        <v>1132</v>
      </c>
      <c r="G33" s="258">
        <f t="shared" si="1"/>
        <v>0.001181791228018892</v>
      </c>
      <c r="I33" s="371">
        <f>'CE ministeriale'!AL132</f>
        <v>776869</v>
      </c>
    </row>
    <row r="34" spans="1:9" s="256" customFormat="1" ht="13.5" thickBot="1">
      <c r="A34" s="393" t="s">
        <v>388</v>
      </c>
      <c r="B34" s="394"/>
      <c r="C34" s="395"/>
      <c r="D34" s="259">
        <f>D8+D23+D24+D25+SUM(D29:D33)</f>
        <v>542545490</v>
      </c>
      <c r="E34" s="259">
        <f>E8+E23+E24+E25+SUM(E29:E33)</f>
        <v>547834712</v>
      </c>
      <c r="F34" s="259">
        <f t="shared" si="0"/>
        <v>-5289222</v>
      </c>
      <c r="G34" s="260">
        <f t="shared" si="1"/>
        <v>-0.0096547770415833</v>
      </c>
      <c r="I34" s="372">
        <f>I8+I23+I24+I25+SUM(I29:I33)</f>
        <v>268777428.90999997</v>
      </c>
    </row>
    <row r="35" spans="1:9" ht="12.75">
      <c r="A35" s="30"/>
      <c r="B35" s="3"/>
      <c r="C35" s="303"/>
      <c r="D35" s="7"/>
      <c r="E35" s="7"/>
      <c r="F35" s="7"/>
      <c r="G35" s="250"/>
      <c r="I35" s="370"/>
    </row>
    <row r="36" spans="1:9" s="256" customFormat="1" ht="12.75">
      <c r="A36" s="29" t="s">
        <v>284</v>
      </c>
      <c r="B36" s="16"/>
      <c r="C36" s="304" t="s">
        <v>285</v>
      </c>
      <c r="D36" s="257"/>
      <c r="E36" s="257"/>
      <c r="F36" s="257"/>
      <c r="G36" s="258"/>
      <c r="I36" s="371"/>
    </row>
    <row r="37" spans="1:9" s="256" customFormat="1" ht="12.75">
      <c r="A37" s="29">
        <v>1</v>
      </c>
      <c r="B37" s="5" t="s">
        <v>286</v>
      </c>
      <c r="C37" s="261"/>
      <c r="D37" s="257">
        <f>SUM(D38:D39)</f>
        <v>72877000</v>
      </c>
      <c r="E37" s="257">
        <f>SUM(E38:E39)</f>
        <v>77033527.44</v>
      </c>
      <c r="F37" s="257">
        <f aca="true" t="shared" si="2" ref="F37:F83">D37-E37</f>
        <v>-4156527.4399999976</v>
      </c>
      <c r="G37" s="258">
        <f aca="true" t="shared" si="3" ref="G37:G84">IF(E37=0,"-    ",F37/E37)</f>
        <v>-0.05395738165096283</v>
      </c>
      <c r="I37" s="371">
        <f>SUM(I38:I39)</f>
        <v>56059912.53</v>
      </c>
    </row>
    <row r="38" spans="1:9" ht="12.75">
      <c r="A38" s="29"/>
      <c r="B38" s="4" t="s">
        <v>534</v>
      </c>
      <c r="C38" s="26"/>
      <c r="D38" s="7">
        <f>'CE ministeriale'!AH139</f>
        <v>70830000</v>
      </c>
      <c r="E38" s="7">
        <f>'CE ministeriale'!AI139</f>
        <v>74998000</v>
      </c>
      <c r="F38" s="7">
        <f t="shared" si="2"/>
        <v>-4168000</v>
      </c>
      <c r="G38" s="250">
        <f t="shared" si="3"/>
        <v>-0.05557481532840876</v>
      </c>
      <c r="I38" s="370">
        <f>'CE ministeriale'!AL139</f>
        <v>54585929</v>
      </c>
    </row>
    <row r="39" spans="1:9" ht="12.75">
      <c r="A39" s="30"/>
      <c r="B39" s="4" t="s">
        <v>535</v>
      </c>
      <c r="C39" s="26"/>
      <c r="D39" s="7">
        <f>'CE ministeriale'!AH158</f>
        <v>2047000</v>
      </c>
      <c r="E39" s="7">
        <f>'CE ministeriale'!AI158</f>
        <v>2035527.4400000002</v>
      </c>
      <c r="F39" s="7">
        <f t="shared" si="2"/>
        <v>11472.559999999823</v>
      </c>
      <c r="G39" s="250">
        <f t="shared" si="3"/>
        <v>0.0056361608173652634</v>
      </c>
      <c r="I39" s="370">
        <f>'CE ministeriale'!AL158</f>
        <v>1473983.5299999998</v>
      </c>
    </row>
    <row r="40" spans="1:9" s="256" customFormat="1" ht="12.75">
      <c r="A40" s="29">
        <v>2</v>
      </c>
      <c r="B40" s="5" t="s">
        <v>1704</v>
      </c>
      <c r="C40" s="261"/>
      <c r="D40" s="257">
        <f>SUM(D41:D57)</f>
        <v>184747396</v>
      </c>
      <c r="E40" s="257">
        <f>SUM(E41:E57)</f>
        <v>190775549</v>
      </c>
      <c r="F40" s="257">
        <f t="shared" si="2"/>
        <v>-6028153</v>
      </c>
      <c r="G40" s="258">
        <f t="shared" si="3"/>
        <v>-0.03159814259006535</v>
      </c>
      <c r="I40" s="371">
        <f>SUM(I41:I57)</f>
        <v>10180439.65</v>
      </c>
    </row>
    <row r="41" spans="1:9" ht="12.75">
      <c r="A41" s="30"/>
      <c r="B41" s="20" t="s">
        <v>1705</v>
      </c>
      <c r="C41" s="20"/>
      <c r="D41" s="7">
        <f>'CE ministeriale'!AH168</f>
        <v>22677052</v>
      </c>
      <c r="E41" s="19">
        <f>'CE ministeriale'!AI168</f>
        <v>23199715</v>
      </c>
      <c r="F41" s="7">
        <f t="shared" si="2"/>
        <v>-522663</v>
      </c>
      <c r="G41" s="250">
        <f t="shared" si="3"/>
        <v>-0.022528854341529625</v>
      </c>
      <c r="I41" s="370">
        <f>'CE ministeriale'!AL168</f>
        <v>152796.71</v>
      </c>
    </row>
    <row r="42" spans="1:9" ht="12.75">
      <c r="A42" s="30"/>
      <c r="B42" s="20" t="s">
        <v>1706</v>
      </c>
      <c r="C42" s="20"/>
      <c r="D42" s="7">
        <f>'CE ministeriale'!AH176</f>
        <v>35201036</v>
      </c>
      <c r="E42" s="7">
        <f>'CE ministeriale'!AI176</f>
        <v>37216036</v>
      </c>
      <c r="F42" s="7">
        <f t="shared" si="2"/>
        <v>-2015000</v>
      </c>
      <c r="G42" s="250">
        <f t="shared" si="3"/>
        <v>-0.05414332681750415</v>
      </c>
      <c r="I42" s="370">
        <f>'CE ministeriale'!AL176</f>
        <v>0</v>
      </c>
    </row>
    <row r="43" spans="1:9" ht="12.75">
      <c r="A43" s="30"/>
      <c r="B43" s="20" t="s">
        <v>1707</v>
      </c>
      <c r="C43" s="20"/>
      <c r="D43" s="7">
        <f>'CE ministeriale'!AH180</f>
        <v>21333801</v>
      </c>
      <c r="E43" s="7">
        <f>'CE ministeriale'!AI180</f>
        <v>21856841</v>
      </c>
      <c r="F43" s="7">
        <f t="shared" si="2"/>
        <v>-523040</v>
      </c>
      <c r="G43" s="250">
        <f t="shared" si="3"/>
        <v>-0.023930265128432788</v>
      </c>
      <c r="I43" s="370">
        <f>'CE ministeriale'!AL180</f>
        <v>645500</v>
      </c>
    </row>
    <row r="44" spans="1:9" ht="12.75">
      <c r="A44" s="30"/>
      <c r="B44" s="20" t="s">
        <v>1708</v>
      </c>
      <c r="C44" s="20"/>
      <c r="D44" s="7">
        <f>'CE ministeriale'!AH191</f>
        <v>345000</v>
      </c>
      <c r="E44" s="7">
        <f>'CE ministeriale'!AI191</f>
        <v>407000</v>
      </c>
      <c r="F44" s="7">
        <f t="shared" si="2"/>
        <v>-62000</v>
      </c>
      <c r="G44" s="250">
        <f t="shared" si="3"/>
        <v>-0.15233415233415235</v>
      </c>
      <c r="I44" s="370">
        <f>'CE ministeriale'!AL191</f>
        <v>0</v>
      </c>
    </row>
    <row r="45" spans="1:9" ht="12.75">
      <c r="A45" s="30"/>
      <c r="B45" s="20" t="s">
        <v>1709</v>
      </c>
      <c r="C45" s="20"/>
      <c r="D45" s="7">
        <f>'CE ministeriale'!AH197</f>
        <v>6263700</v>
      </c>
      <c r="E45" s="7">
        <f>'CE ministeriale'!AI197</f>
        <v>6306000</v>
      </c>
      <c r="F45" s="7">
        <f t="shared" si="2"/>
        <v>-42300</v>
      </c>
      <c r="G45" s="250">
        <f t="shared" si="3"/>
        <v>-0.006707897240723121</v>
      </c>
      <c r="I45" s="370">
        <f>'CE ministeriale'!AL197</f>
        <v>0</v>
      </c>
    </row>
    <row r="46" spans="1:9" ht="12.75">
      <c r="A46" s="30"/>
      <c r="B46" s="20" t="s">
        <v>1710</v>
      </c>
      <c r="C46" s="20"/>
      <c r="D46" s="7">
        <f>'CE ministeriale'!AH202</f>
        <v>3100000</v>
      </c>
      <c r="E46" s="7">
        <f>'CE ministeriale'!AI202</f>
        <v>3100000</v>
      </c>
      <c r="F46" s="7">
        <f t="shared" si="2"/>
        <v>0</v>
      </c>
      <c r="G46" s="250">
        <f t="shared" si="3"/>
        <v>0</v>
      </c>
      <c r="I46" s="370">
        <f>'CE ministeriale'!AL202</f>
        <v>0</v>
      </c>
    </row>
    <row r="47" spans="1:9" ht="12.75">
      <c r="A47" s="30"/>
      <c r="B47" s="20" t="s">
        <v>1711</v>
      </c>
      <c r="C47" s="20"/>
      <c r="D47" s="7">
        <f>'CE ministeriale'!AH207</f>
        <v>49570517</v>
      </c>
      <c r="E47" s="7">
        <f>'CE ministeriale'!AI207</f>
        <v>51002198</v>
      </c>
      <c r="F47" s="7">
        <f t="shared" si="2"/>
        <v>-1431681</v>
      </c>
      <c r="G47" s="250">
        <f t="shared" si="3"/>
        <v>-0.028070966666966</v>
      </c>
      <c r="I47" s="370">
        <f>'CE ministeriale'!AL207</f>
        <v>0</v>
      </c>
    </row>
    <row r="48" spans="1:9" ht="12.75">
      <c r="A48" s="30"/>
      <c r="B48" s="20" t="s">
        <v>1712</v>
      </c>
      <c r="C48" s="20"/>
      <c r="D48" s="7">
        <f>'CE ministeriale'!AH217</f>
        <v>3921000</v>
      </c>
      <c r="E48" s="7">
        <f>'CE ministeriale'!AI217</f>
        <v>3964000</v>
      </c>
      <c r="F48" s="7">
        <f t="shared" si="2"/>
        <v>-43000</v>
      </c>
      <c r="G48" s="250">
        <f t="shared" si="3"/>
        <v>-0.010847628657921292</v>
      </c>
      <c r="I48" s="370">
        <f>'CE ministeriale'!AL217</f>
        <v>0</v>
      </c>
    </row>
    <row r="49" spans="1:9" ht="12.75">
      <c r="A49" s="30"/>
      <c r="B49" s="20" t="s">
        <v>1713</v>
      </c>
      <c r="C49" s="20"/>
      <c r="D49" s="7">
        <f>'CE ministeriale'!AH223</f>
        <v>2330341</v>
      </c>
      <c r="E49" s="7">
        <f>'CE ministeriale'!AI223</f>
        <v>2215404</v>
      </c>
      <c r="F49" s="7">
        <f t="shared" si="2"/>
        <v>114937</v>
      </c>
      <c r="G49" s="250">
        <f t="shared" si="3"/>
        <v>0.05188083076495303</v>
      </c>
      <c r="I49" s="370">
        <f>'CE ministeriale'!AL223</f>
        <v>0</v>
      </c>
    </row>
    <row r="50" spans="1:9" ht="12.75">
      <c r="A50" s="30"/>
      <c r="B50" s="20" t="s">
        <v>1714</v>
      </c>
      <c r="C50" s="20"/>
      <c r="D50" s="7">
        <f>'CE ministeriale'!AH230</f>
        <v>236920</v>
      </c>
      <c r="E50" s="7">
        <f>'CE ministeriale'!AI230</f>
        <v>236920</v>
      </c>
      <c r="F50" s="7">
        <f t="shared" si="2"/>
        <v>0</v>
      </c>
      <c r="G50" s="250">
        <f t="shared" si="3"/>
        <v>0</v>
      </c>
      <c r="I50" s="370">
        <f>'CE ministeriale'!AL230</f>
        <v>0</v>
      </c>
    </row>
    <row r="51" spans="1:9" ht="12.75">
      <c r="A51" s="30"/>
      <c r="B51" s="20" t="s">
        <v>1715</v>
      </c>
      <c r="C51" s="20"/>
      <c r="D51" s="7">
        <f>'CE ministeriale'!AH236</f>
        <v>3507421</v>
      </c>
      <c r="E51" s="7">
        <f>'CE ministeriale'!AI236</f>
        <v>3365421</v>
      </c>
      <c r="F51" s="7">
        <f t="shared" si="2"/>
        <v>142000</v>
      </c>
      <c r="G51" s="250">
        <f t="shared" si="3"/>
        <v>0.0421938295387115</v>
      </c>
      <c r="I51" s="370">
        <f>'CE ministeriale'!AL236</f>
        <v>90000</v>
      </c>
    </row>
    <row r="52" spans="1:9" ht="12.75">
      <c r="A52" s="30"/>
      <c r="B52" s="20" t="s">
        <v>1716</v>
      </c>
      <c r="C52" s="20"/>
      <c r="D52" s="7">
        <f>'CE ministeriale'!AH241</f>
        <v>23124000</v>
      </c>
      <c r="E52" s="7">
        <f>'CE ministeriale'!AI241</f>
        <v>23126000</v>
      </c>
      <c r="F52" s="7">
        <f t="shared" si="2"/>
        <v>-2000</v>
      </c>
      <c r="G52" s="250">
        <f t="shared" si="3"/>
        <v>-8.648274669203493E-05</v>
      </c>
      <c r="I52" s="370">
        <f>'CE ministeriale'!AL241</f>
        <v>0</v>
      </c>
    </row>
    <row r="53" spans="1:9" ht="12.75">
      <c r="A53" s="30"/>
      <c r="B53" s="20" t="s">
        <v>1717</v>
      </c>
      <c r="C53" s="20"/>
      <c r="D53" s="7">
        <f>'CE ministeriale'!AH247</f>
        <v>2686000</v>
      </c>
      <c r="E53" s="7">
        <f>'CE ministeriale'!AI247</f>
        <v>2861040</v>
      </c>
      <c r="F53" s="7">
        <f t="shared" si="2"/>
        <v>-175040</v>
      </c>
      <c r="G53" s="250">
        <f t="shared" si="3"/>
        <v>-0.06118054973016805</v>
      </c>
      <c r="I53" s="370">
        <f>'CE ministeriale'!AL247</f>
        <v>2395418.62</v>
      </c>
    </row>
    <row r="54" spans="1:9" ht="12.75">
      <c r="A54" s="30"/>
      <c r="B54" s="20" t="s">
        <v>1718</v>
      </c>
      <c r="C54" s="20"/>
      <c r="D54" s="7">
        <f>'CE ministeriale'!AH255</f>
        <v>3841008</v>
      </c>
      <c r="E54" s="7">
        <f>'CE ministeriale'!AI255</f>
        <v>4857164</v>
      </c>
      <c r="F54" s="7">
        <f t="shared" si="2"/>
        <v>-1016156</v>
      </c>
      <c r="G54" s="250">
        <f t="shared" si="3"/>
        <v>-0.20920767756658</v>
      </c>
      <c r="I54" s="370">
        <f>'CE ministeriale'!AL255</f>
        <v>1595268.26</v>
      </c>
    </row>
    <row r="55" spans="1:9" ht="12.75">
      <c r="A55" s="30"/>
      <c r="B55" s="20" t="s">
        <v>1789</v>
      </c>
      <c r="C55" s="20"/>
      <c r="D55" s="7">
        <f>'CE ministeriale'!AH262</f>
        <v>3435600</v>
      </c>
      <c r="E55" s="7">
        <f>'CE ministeriale'!AI262</f>
        <v>3985798</v>
      </c>
      <c r="F55" s="7">
        <f t="shared" si="2"/>
        <v>-550198</v>
      </c>
      <c r="G55" s="250">
        <f t="shared" si="3"/>
        <v>-0.13803960963400555</v>
      </c>
      <c r="I55" s="370">
        <f>'CE ministeriale'!AL262</f>
        <v>2992620.92</v>
      </c>
    </row>
    <row r="56" spans="1:9" ht="12.75">
      <c r="A56" s="30"/>
      <c r="B56" s="20" t="s">
        <v>1788</v>
      </c>
      <c r="C56" s="20"/>
      <c r="D56" s="7">
        <f>'CE ministeriale'!AH276</f>
        <v>3174000</v>
      </c>
      <c r="E56" s="7">
        <f>'CE ministeriale'!AI276</f>
        <v>3076012</v>
      </c>
      <c r="F56" s="7">
        <f t="shared" si="2"/>
        <v>97988</v>
      </c>
      <c r="G56" s="250">
        <f t="shared" si="3"/>
        <v>0.03185553242315049</v>
      </c>
      <c r="I56" s="370">
        <f>'CE ministeriale'!AL276</f>
        <v>2308835.14</v>
      </c>
    </row>
    <row r="57" spans="1:9" ht="12.75">
      <c r="A57" s="30"/>
      <c r="B57" s="20" t="s">
        <v>1790</v>
      </c>
      <c r="C57" s="20"/>
      <c r="D57" s="7">
        <f>'CE ministeriale'!AH282</f>
        <v>0</v>
      </c>
      <c r="E57" s="7">
        <f>'CE ministeriale'!AI282</f>
        <v>0</v>
      </c>
      <c r="F57" s="7">
        <f t="shared" si="2"/>
        <v>0</v>
      </c>
      <c r="G57" s="250" t="str">
        <f t="shared" si="3"/>
        <v>-    </v>
      </c>
      <c r="I57" s="370">
        <f>'CE ministeriale'!AL282</f>
        <v>0</v>
      </c>
    </row>
    <row r="58" spans="1:9" s="256" customFormat="1" ht="12.75">
      <c r="A58" s="29">
        <v>3</v>
      </c>
      <c r="B58" s="5" t="s">
        <v>1791</v>
      </c>
      <c r="C58" s="261"/>
      <c r="D58" s="257">
        <f>SUM(D59:D61)</f>
        <v>43036649</v>
      </c>
      <c r="E58" s="257">
        <f>SUM(E59:E61)</f>
        <v>44760954</v>
      </c>
      <c r="F58" s="257">
        <f t="shared" si="2"/>
        <v>-1724305</v>
      </c>
      <c r="G58" s="258">
        <f t="shared" si="3"/>
        <v>-0.038522525681646554</v>
      </c>
      <c r="I58" s="371">
        <f>SUM(I59:I61)</f>
        <v>35159133.41</v>
      </c>
    </row>
    <row r="59" spans="1:9" ht="12.75">
      <c r="A59" s="30"/>
      <c r="B59" s="20" t="s">
        <v>1792</v>
      </c>
      <c r="C59" s="20"/>
      <c r="D59" s="7">
        <f>'CE ministeriale'!AH284</f>
        <v>41821449</v>
      </c>
      <c r="E59" s="19">
        <f>'CE ministeriale'!AI284</f>
        <v>43440811</v>
      </c>
      <c r="F59" s="7">
        <f t="shared" si="2"/>
        <v>-1619362</v>
      </c>
      <c r="G59" s="250">
        <f t="shared" si="3"/>
        <v>-0.03727743480663839</v>
      </c>
      <c r="I59" s="370">
        <f>'CE ministeriale'!AL284</f>
        <v>34567624.32</v>
      </c>
    </row>
    <row r="60" spans="1:9" ht="12.75">
      <c r="A60" s="30"/>
      <c r="B60" s="20" t="s">
        <v>1793</v>
      </c>
      <c r="C60" s="20"/>
      <c r="D60" s="7">
        <f>'CE ministeriale'!AH302</f>
        <v>900200</v>
      </c>
      <c r="E60" s="7">
        <f>'CE ministeriale'!AI302</f>
        <v>1006122</v>
      </c>
      <c r="F60" s="7">
        <f t="shared" si="2"/>
        <v>-105922</v>
      </c>
      <c r="G60" s="250">
        <f t="shared" si="3"/>
        <v>-0.10527749119888045</v>
      </c>
      <c r="I60" s="370">
        <f>'CE ministeriale'!AL302</f>
        <v>437488.62</v>
      </c>
    </row>
    <row r="61" spans="1:9" ht="12.75">
      <c r="A61" s="30"/>
      <c r="B61" s="20" t="s">
        <v>1794</v>
      </c>
      <c r="C61" s="20"/>
      <c r="D61" s="7">
        <f>'CE ministeriale'!AH315</f>
        <v>315000</v>
      </c>
      <c r="E61" s="7">
        <f>'CE ministeriale'!AI315</f>
        <v>314021</v>
      </c>
      <c r="F61" s="7">
        <f t="shared" si="2"/>
        <v>979</v>
      </c>
      <c r="G61" s="250">
        <f t="shared" si="3"/>
        <v>0.003117625891262049</v>
      </c>
      <c r="I61" s="370">
        <f>'CE ministeriale'!AL315</f>
        <v>154020.47</v>
      </c>
    </row>
    <row r="62" spans="1:9" s="256" customFormat="1" ht="12.75">
      <c r="A62" s="29">
        <v>4</v>
      </c>
      <c r="B62" s="25" t="s">
        <v>1795</v>
      </c>
      <c r="C62" s="261"/>
      <c r="D62" s="257">
        <f>'CE ministeriale'!AH318</f>
        <v>10316000</v>
      </c>
      <c r="E62" s="257">
        <f>'CE ministeriale'!AI318</f>
        <v>10178061</v>
      </c>
      <c r="F62" s="257">
        <f t="shared" si="2"/>
        <v>137939</v>
      </c>
      <c r="G62" s="258">
        <f t="shared" si="3"/>
        <v>0.013552581380677518</v>
      </c>
      <c r="I62" s="371">
        <f>'CE ministeriale'!AL318</f>
        <v>8482253.01</v>
      </c>
    </row>
    <row r="63" spans="1:9" s="256" customFormat="1" ht="12.75">
      <c r="A63" s="29">
        <v>5</v>
      </c>
      <c r="B63" s="5" t="s">
        <v>287</v>
      </c>
      <c r="C63" s="25"/>
      <c r="D63" s="257">
        <f>'CE ministeriale'!AH326</f>
        <v>3206000</v>
      </c>
      <c r="E63" s="257">
        <f>'CE ministeriale'!AI326</f>
        <v>2889815</v>
      </c>
      <c r="F63" s="257">
        <f t="shared" si="2"/>
        <v>316185</v>
      </c>
      <c r="G63" s="258">
        <f t="shared" si="3"/>
        <v>0.10941357837785463</v>
      </c>
      <c r="I63" s="371">
        <f>'CE ministeriale'!AL326</f>
        <v>2256105.6399999997</v>
      </c>
    </row>
    <row r="64" spans="1:9" s="256" customFormat="1" ht="12" customHeight="1">
      <c r="A64" s="29">
        <v>6</v>
      </c>
      <c r="B64" s="5" t="s">
        <v>288</v>
      </c>
      <c r="C64" s="261"/>
      <c r="D64" s="257">
        <f>SUM(D65:D69)</f>
        <v>194088000</v>
      </c>
      <c r="E64" s="257">
        <f>SUM(E65:E69)</f>
        <v>193799351</v>
      </c>
      <c r="F64" s="257">
        <f t="shared" si="2"/>
        <v>288649</v>
      </c>
      <c r="G64" s="258">
        <f t="shared" si="3"/>
        <v>0.0014894219124603775</v>
      </c>
      <c r="I64" s="371">
        <f>SUM(I65:I69)</f>
        <v>131187909.94000003</v>
      </c>
    </row>
    <row r="65" spans="1:9" ht="12.75">
      <c r="A65" s="29"/>
      <c r="B65" s="4" t="s">
        <v>536</v>
      </c>
      <c r="C65" s="26"/>
      <c r="D65" s="7">
        <f>'CE ministeriale'!AH338</f>
        <v>55657000</v>
      </c>
      <c r="E65" s="7">
        <f>'CE ministeriale'!AI338</f>
        <v>55430352</v>
      </c>
      <c r="F65" s="7">
        <f t="shared" si="2"/>
        <v>226648</v>
      </c>
      <c r="G65" s="250">
        <f t="shared" si="3"/>
        <v>0.004088878959310957</v>
      </c>
      <c r="I65" s="370">
        <f>'CE ministeriale'!AL338</f>
        <v>43438566.95</v>
      </c>
    </row>
    <row r="66" spans="1:9" ht="12.75">
      <c r="A66" s="29"/>
      <c r="B66" s="4" t="s">
        <v>537</v>
      </c>
      <c r="C66" s="26"/>
      <c r="D66" s="7">
        <f>'CE ministeriale'!AH342</f>
        <v>7417000</v>
      </c>
      <c r="E66" s="7">
        <f>'CE ministeriale'!AI342</f>
        <v>7166384</v>
      </c>
      <c r="F66" s="7">
        <f t="shared" si="2"/>
        <v>250616</v>
      </c>
      <c r="G66" s="250">
        <f t="shared" si="3"/>
        <v>0.034971053742026664</v>
      </c>
      <c r="I66" s="370">
        <f>'CE ministeriale'!AL342</f>
        <v>2592066.42</v>
      </c>
    </row>
    <row r="67" spans="1:9" ht="12.75">
      <c r="A67" s="29"/>
      <c r="B67" s="4" t="s">
        <v>538</v>
      </c>
      <c r="C67" s="26"/>
      <c r="D67" s="7">
        <f>'CE ministeriale'!AH346</f>
        <v>85868000</v>
      </c>
      <c r="E67" s="7">
        <f>'CE ministeriale'!AI346</f>
        <v>85924451</v>
      </c>
      <c r="F67" s="7">
        <f t="shared" si="2"/>
        <v>-56451</v>
      </c>
      <c r="G67" s="250">
        <f t="shared" si="3"/>
        <v>-0.0006569841220166771</v>
      </c>
      <c r="I67" s="370">
        <f>'CE ministeriale'!AL346</f>
        <v>60198618.21</v>
      </c>
    </row>
    <row r="68" spans="1:9" ht="12.75">
      <c r="A68" s="30"/>
      <c r="B68" s="4" t="s">
        <v>539</v>
      </c>
      <c r="C68" s="26"/>
      <c r="D68" s="7">
        <f>'CE ministeriale'!AH351+'CE ministeriale'!AH360+'CE ministeriale'!AH369</f>
        <v>2692000</v>
      </c>
      <c r="E68" s="7">
        <f>'CE ministeriale'!AI351+'CE ministeriale'!AI360+'CE ministeriale'!AI369</f>
        <v>2792401</v>
      </c>
      <c r="F68" s="7">
        <f t="shared" si="2"/>
        <v>-100401</v>
      </c>
      <c r="G68" s="250">
        <f t="shared" si="3"/>
        <v>-0.03595507951759078</v>
      </c>
      <c r="I68" s="370">
        <f>'CE ministeriale'!AL351+'CE ministeriale'!AL360+'CE ministeriale'!AL369</f>
        <v>635960.6799999999</v>
      </c>
    </row>
    <row r="69" spans="1:9" ht="12.75">
      <c r="A69" s="30"/>
      <c r="B69" s="4" t="s">
        <v>540</v>
      </c>
      <c r="C69" s="26"/>
      <c r="D69" s="7">
        <f>'CE ministeriale'!AH355+'CE ministeriale'!AH364+'CE ministeriale'!AH373</f>
        <v>42454000</v>
      </c>
      <c r="E69" s="7">
        <f>'CE ministeriale'!AI355+'CE ministeriale'!AI364+'CE ministeriale'!AI373</f>
        <v>42485763</v>
      </c>
      <c r="F69" s="7">
        <f t="shared" si="2"/>
        <v>-31763</v>
      </c>
      <c r="G69" s="250">
        <f t="shared" si="3"/>
        <v>-0.0007476151481615147</v>
      </c>
      <c r="I69" s="370">
        <f>'CE ministeriale'!AL355+'CE ministeriale'!AL364+'CE ministeriale'!AL373</f>
        <v>24322697.68</v>
      </c>
    </row>
    <row r="70" spans="1:9" s="256" customFormat="1" ht="12.75">
      <c r="A70" s="29">
        <v>7</v>
      </c>
      <c r="B70" s="25" t="s">
        <v>1796</v>
      </c>
      <c r="C70" s="25"/>
      <c r="D70" s="257">
        <f>'CE ministeriale'!AH377</f>
        <v>2076445</v>
      </c>
      <c r="E70" s="257">
        <f>'CE ministeriale'!AI377</f>
        <v>2129740</v>
      </c>
      <c r="F70" s="257">
        <f t="shared" si="2"/>
        <v>-53295</v>
      </c>
      <c r="G70" s="258">
        <f t="shared" si="3"/>
        <v>-0.02502418135547062</v>
      </c>
      <c r="I70" s="371">
        <f>'CE ministeriale'!AL377</f>
        <v>960576.0399999998</v>
      </c>
    </row>
    <row r="71" spans="1:9" s="256" customFormat="1" ht="12.75">
      <c r="A71" s="29">
        <v>8</v>
      </c>
      <c r="B71" s="25" t="s">
        <v>1324</v>
      </c>
      <c r="C71" s="25"/>
      <c r="D71" s="257">
        <f>SUM(D72:D74)</f>
        <v>18245000</v>
      </c>
      <c r="E71" s="257">
        <f>SUM(E72:E74)</f>
        <v>18764782</v>
      </c>
      <c r="F71" s="257">
        <f t="shared" si="2"/>
        <v>-519782</v>
      </c>
      <c r="G71" s="258">
        <f t="shared" si="3"/>
        <v>-0.027699868828745252</v>
      </c>
      <c r="I71" s="371">
        <f>SUM(I72:I74)</f>
        <v>15336782</v>
      </c>
    </row>
    <row r="72" spans="1:9" ht="12.75">
      <c r="A72" s="29"/>
      <c r="B72" s="4" t="s">
        <v>541</v>
      </c>
      <c r="C72" s="26"/>
      <c r="D72" s="7">
        <f>'CE ministeriale'!AH384</f>
        <v>144000</v>
      </c>
      <c r="E72" s="7">
        <f>'CE ministeriale'!AI384</f>
        <v>143484</v>
      </c>
      <c r="F72" s="7">
        <f t="shared" si="2"/>
        <v>516</v>
      </c>
      <c r="G72" s="250">
        <f t="shared" si="3"/>
        <v>0.0035962197875721333</v>
      </c>
      <c r="I72" s="370">
        <f>'CE ministeriale'!AL384</f>
        <v>135483.62</v>
      </c>
    </row>
    <row r="73" spans="1:9" ht="12.75">
      <c r="A73" s="29"/>
      <c r="B73" s="4" t="s">
        <v>542</v>
      </c>
      <c r="C73" s="26"/>
      <c r="D73" s="7">
        <f>'CE ministeriale'!AH386</f>
        <v>9537000</v>
      </c>
      <c r="E73" s="7">
        <f>'CE ministeriale'!AI386</f>
        <v>9667149</v>
      </c>
      <c r="F73" s="7">
        <f t="shared" si="2"/>
        <v>-130149</v>
      </c>
      <c r="G73" s="250">
        <f t="shared" si="3"/>
        <v>-0.013463017897003554</v>
      </c>
      <c r="I73" s="370">
        <f>'CE ministeriale'!AL386</f>
        <v>7667149.25</v>
      </c>
    </row>
    <row r="74" spans="1:9" ht="12.75">
      <c r="A74" s="30"/>
      <c r="B74" s="4" t="s">
        <v>543</v>
      </c>
      <c r="C74" s="26"/>
      <c r="D74" s="7">
        <f>'CE ministeriale'!AH389</f>
        <v>8564000</v>
      </c>
      <c r="E74" s="7">
        <f>'CE ministeriale'!AI389</f>
        <v>8954149</v>
      </c>
      <c r="F74" s="7">
        <f t="shared" si="2"/>
        <v>-390149</v>
      </c>
      <c r="G74" s="250">
        <f t="shared" si="3"/>
        <v>-0.043571868192052644</v>
      </c>
      <c r="I74" s="370">
        <f>'CE ministeriale'!AL389</f>
        <v>7534149.130000001</v>
      </c>
    </row>
    <row r="75" spans="1:9" s="256" customFormat="1" ht="12.75">
      <c r="A75" s="29">
        <v>9</v>
      </c>
      <c r="B75" s="25" t="s">
        <v>1263</v>
      </c>
      <c r="C75" s="25"/>
      <c r="D75" s="257">
        <f>'CE ministeriale'!AH390</f>
        <v>0</v>
      </c>
      <c r="E75" s="257">
        <f>'CE ministeriale'!AI390</f>
        <v>0</v>
      </c>
      <c r="F75" s="257">
        <f t="shared" si="2"/>
        <v>0</v>
      </c>
      <c r="G75" s="258" t="str">
        <f t="shared" si="3"/>
        <v>-    </v>
      </c>
      <c r="I75" s="371">
        <f>'CE ministeriale'!AL390</f>
        <v>0</v>
      </c>
    </row>
    <row r="76" spans="1:9" s="256" customFormat="1" ht="12.75">
      <c r="A76" s="29">
        <v>10</v>
      </c>
      <c r="B76" s="5" t="s">
        <v>289</v>
      </c>
      <c r="C76" s="261"/>
      <c r="D76" s="257">
        <f>SUM(D77:D78)</f>
        <v>0</v>
      </c>
      <c r="E76" s="257">
        <f>SUM(E77:E78)</f>
        <v>0</v>
      </c>
      <c r="F76" s="257">
        <f t="shared" si="2"/>
        <v>0</v>
      </c>
      <c r="G76" s="258" t="str">
        <f t="shared" si="3"/>
        <v>-    </v>
      </c>
      <c r="I76" s="371">
        <f>SUM(I77:I78)</f>
        <v>0</v>
      </c>
    </row>
    <row r="77" spans="1:9" ht="12.75">
      <c r="A77" s="29"/>
      <c r="B77" s="4" t="s">
        <v>544</v>
      </c>
      <c r="C77" s="26"/>
      <c r="D77" s="7">
        <f>'CE ministeriale'!AH394</f>
        <v>0</v>
      </c>
      <c r="E77" s="7">
        <f>'CE ministeriale'!AI394</f>
        <v>0</v>
      </c>
      <c r="F77" s="7">
        <f t="shared" si="2"/>
        <v>0</v>
      </c>
      <c r="G77" s="250" t="str">
        <f t="shared" si="3"/>
        <v>-    </v>
      </c>
      <c r="I77" s="370">
        <f>'CE ministeriale'!AL394</f>
        <v>0</v>
      </c>
    </row>
    <row r="78" spans="1:9" ht="12.75">
      <c r="A78" s="29"/>
      <c r="B78" s="4" t="s">
        <v>545</v>
      </c>
      <c r="C78" s="26"/>
      <c r="D78" s="7">
        <f>'CE ministeriale'!AH395</f>
        <v>0</v>
      </c>
      <c r="E78" s="7">
        <f>'CE ministeriale'!AI395</f>
        <v>0</v>
      </c>
      <c r="F78" s="7">
        <f t="shared" si="2"/>
        <v>0</v>
      </c>
      <c r="G78" s="250" t="str">
        <f t="shared" si="3"/>
        <v>-    </v>
      </c>
      <c r="I78" s="370">
        <f>'CE ministeriale'!AL395</f>
        <v>0</v>
      </c>
    </row>
    <row r="79" spans="1:9" s="256" customFormat="1" ht="12.75">
      <c r="A79" s="29">
        <v>11</v>
      </c>
      <c r="B79" s="5" t="s">
        <v>1325</v>
      </c>
      <c r="C79" s="261"/>
      <c r="D79" s="257">
        <f>SUM(D80:D83)</f>
        <v>600000</v>
      </c>
      <c r="E79" s="257">
        <f>SUM(E80:E83)</f>
        <v>807205</v>
      </c>
      <c r="F79" s="257">
        <f t="shared" si="2"/>
        <v>-207205</v>
      </c>
      <c r="G79" s="258">
        <f t="shared" si="3"/>
        <v>-0.2566943960951679</v>
      </c>
      <c r="I79" s="371">
        <f>SUM(I80:I83)</f>
        <v>292204.57</v>
      </c>
    </row>
    <row r="80" spans="1:9" ht="12.75">
      <c r="A80" s="29"/>
      <c r="B80" s="4" t="s">
        <v>1326</v>
      </c>
      <c r="C80" s="303"/>
      <c r="D80" s="7">
        <f>'CE ministeriale'!AH397</f>
        <v>0</v>
      </c>
      <c r="E80" s="7">
        <f>'CE ministeriale'!AI397</f>
        <v>0</v>
      </c>
      <c r="F80" s="7">
        <f t="shared" si="2"/>
        <v>0</v>
      </c>
      <c r="G80" s="250" t="str">
        <f t="shared" si="3"/>
        <v>-    </v>
      </c>
      <c r="I80" s="370">
        <f>'CE ministeriale'!AL397</f>
        <v>0</v>
      </c>
    </row>
    <row r="81" spans="1:9" ht="12.75">
      <c r="A81" s="29"/>
      <c r="B81" s="4" t="s">
        <v>1327</v>
      </c>
      <c r="C81" s="305"/>
      <c r="D81" s="7">
        <f>'CE ministeriale'!AH403</f>
        <v>150000</v>
      </c>
      <c r="E81" s="7">
        <f>'CE ministeriale'!AI403</f>
        <v>150000</v>
      </c>
      <c r="F81" s="7">
        <f t="shared" si="2"/>
        <v>0</v>
      </c>
      <c r="G81" s="250">
        <f t="shared" si="3"/>
        <v>0</v>
      </c>
      <c r="I81" s="370">
        <f>'CE ministeriale'!AL403</f>
        <v>0</v>
      </c>
    </row>
    <row r="82" spans="1:9" ht="12.75">
      <c r="A82" s="29"/>
      <c r="B82" s="4" t="s">
        <v>1329</v>
      </c>
      <c r="C82" s="305"/>
      <c r="D82" s="7">
        <f>'CE ministeriale'!AH404</f>
        <v>450000</v>
      </c>
      <c r="E82" s="7">
        <f>'CE ministeriale'!AI404</f>
        <v>657205</v>
      </c>
      <c r="F82" s="7">
        <f t="shared" si="2"/>
        <v>-207205</v>
      </c>
      <c r="G82" s="250">
        <f t="shared" si="3"/>
        <v>-0.31528214179746045</v>
      </c>
      <c r="I82" s="370">
        <f>'CE ministeriale'!AL404</f>
        <v>292204.57</v>
      </c>
    </row>
    <row r="83" spans="1:9" ht="12.75">
      <c r="A83" s="29"/>
      <c r="B83" s="4" t="s">
        <v>1328</v>
      </c>
      <c r="C83" s="305"/>
      <c r="D83" s="7">
        <f>'CE ministeriale'!AH409</f>
        <v>0</v>
      </c>
      <c r="E83" s="7">
        <f>'CE ministeriale'!AI409</f>
        <v>0</v>
      </c>
      <c r="F83" s="7">
        <f t="shared" si="2"/>
        <v>0</v>
      </c>
      <c r="G83" s="250" t="str">
        <f t="shared" si="3"/>
        <v>-    </v>
      </c>
      <c r="I83" s="370">
        <f>'CE ministeriale'!AL409</f>
        <v>0</v>
      </c>
    </row>
    <row r="84" spans="1:9" s="256" customFormat="1" ht="13.5" thickBot="1">
      <c r="A84" s="393" t="s">
        <v>1330</v>
      </c>
      <c r="B84" s="394"/>
      <c r="C84" s="395"/>
      <c r="D84" s="259">
        <f>D37+D40+D62+D63+D64+D70+D71+D75+D76+D79+D58</f>
        <v>529192490</v>
      </c>
      <c r="E84" s="259">
        <f>E37+E40+E62+E63+E64+E70+E71+E75+E76+E79+E58</f>
        <v>541138984.44</v>
      </c>
      <c r="F84" s="259">
        <f>F37+F40+F62+F63+F64+F70+F71+F75+F76+F79+F58</f>
        <v>-11946494.439999998</v>
      </c>
      <c r="G84" s="260">
        <f t="shared" si="3"/>
        <v>-0.0220765732713988</v>
      </c>
      <c r="I84" s="372">
        <f>I37+I40+I62+I63+I64+I70+I71+I75+I76+I79+I58</f>
        <v>259915316.79000002</v>
      </c>
    </row>
    <row r="85" spans="1:9" s="256" customFormat="1" ht="13.5" thickBot="1">
      <c r="A85" s="29"/>
      <c r="B85" s="16"/>
      <c r="C85" s="25"/>
      <c r="D85" s="257"/>
      <c r="E85" s="257"/>
      <c r="F85" s="257"/>
      <c r="G85" s="258"/>
      <c r="I85" s="371"/>
    </row>
    <row r="86" spans="1:9" s="256" customFormat="1" ht="13.5" thickBot="1">
      <c r="A86" s="390" t="s">
        <v>1331</v>
      </c>
      <c r="B86" s="391"/>
      <c r="C86" s="392"/>
      <c r="D86" s="262">
        <f>+D34-D84</f>
        <v>13353000</v>
      </c>
      <c r="E86" s="262">
        <f>+E34-E84</f>
        <v>6695727.559999943</v>
      </c>
      <c r="F86" s="262">
        <f>D86-E86</f>
        <v>6657272.440000057</v>
      </c>
      <c r="G86" s="263">
        <f>IF(E86=0,"-    ",F86/E86)</f>
        <v>0.9942567675199906</v>
      </c>
      <c r="I86" s="373">
        <f>+I34-I84</f>
        <v>8862112.119999945</v>
      </c>
    </row>
    <row r="87" spans="1:9" ht="12.75">
      <c r="A87" s="30"/>
      <c r="B87" s="3"/>
      <c r="C87" s="303"/>
      <c r="D87" s="7"/>
      <c r="E87" s="7"/>
      <c r="F87" s="7"/>
      <c r="G87" s="250"/>
      <c r="I87" s="370"/>
    </row>
    <row r="88" spans="1:9" s="256" customFormat="1" ht="12.75">
      <c r="A88" s="29" t="s">
        <v>290</v>
      </c>
      <c r="B88" s="5" t="s">
        <v>291</v>
      </c>
      <c r="C88" s="261"/>
      <c r="D88" s="257"/>
      <c r="E88" s="257"/>
      <c r="F88" s="257"/>
      <c r="G88" s="258"/>
      <c r="I88" s="371"/>
    </row>
    <row r="89" spans="1:9" s="256" customFormat="1" ht="12.75">
      <c r="A89" s="264"/>
      <c r="B89" s="16" t="s">
        <v>1339</v>
      </c>
      <c r="C89" s="269" t="s">
        <v>1332</v>
      </c>
      <c r="D89" s="257">
        <f>'CE ministeriale'!AH419+'CE ministeriale'!AH423</f>
        <v>20000</v>
      </c>
      <c r="E89" s="257">
        <f>'CE ministeriale'!AI419+'CE ministeriale'!AI423</f>
        <v>22753</v>
      </c>
      <c r="F89" s="257">
        <f>D89-E89</f>
        <v>-2753</v>
      </c>
      <c r="G89" s="258">
        <f>IF(E89=0,"-    ",F89/E89)</f>
        <v>-0.12099503362193996</v>
      </c>
      <c r="I89" s="371">
        <f>'CE ministeriale'!AL419+'CE ministeriale'!AL423</f>
        <v>20000</v>
      </c>
    </row>
    <row r="90" spans="1:9" s="256" customFormat="1" ht="12.75">
      <c r="A90" s="264"/>
      <c r="B90" s="16" t="s">
        <v>1340</v>
      </c>
      <c r="C90" s="269" t="s">
        <v>1333</v>
      </c>
      <c r="D90" s="257">
        <f>'CE ministeriale'!AH429+'CE ministeriale'!AH433</f>
        <v>0</v>
      </c>
      <c r="E90" s="257">
        <f>'CE ministeriale'!AI429+'CE ministeriale'!AI433</f>
        <v>100</v>
      </c>
      <c r="F90" s="257">
        <f>D90-E90</f>
        <v>-100</v>
      </c>
      <c r="G90" s="258">
        <f>IF(E90=0,"-    ",F90/E90)</f>
        <v>-1</v>
      </c>
      <c r="I90" s="371">
        <f>'CE ministeriale'!AL429+'CE ministeriale'!AL433</f>
        <v>0</v>
      </c>
    </row>
    <row r="91" spans="1:9" s="256" customFormat="1" ht="13.5" thickBot="1">
      <c r="A91" s="393" t="s">
        <v>1334</v>
      </c>
      <c r="B91" s="394"/>
      <c r="C91" s="395" t="s">
        <v>292</v>
      </c>
      <c r="D91" s="259">
        <f>+D89-D90</f>
        <v>20000</v>
      </c>
      <c r="E91" s="259">
        <f>+E89-E90</f>
        <v>22653</v>
      </c>
      <c r="F91" s="259">
        <f>D91-E91</f>
        <v>-2653</v>
      </c>
      <c r="G91" s="260">
        <f>IF(E91=0,"-    ",F91/E91)</f>
        <v>-0.11711473094071426</v>
      </c>
      <c r="I91" s="372">
        <f>+I89-I90</f>
        <v>20000</v>
      </c>
    </row>
    <row r="92" spans="1:9" s="256" customFormat="1" ht="12.75">
      <c r="A92" s="264"/>
      <c r="B92" s="265"/>
      <c r="C92" s="25"/>
      <c r="D92" s="257"/>
      <c r="E92" s="257"/>
      <c r="F92" s="257"/>
      <c r="G92" s="258"/>
      <c r="I92" s="371"/>
    </row>
    <row r="93" spans="1:9" s="256" customFormat="1" ht="12.75">
      <c r="A93" s="29" t="s">
        <v>293</v>
      </c>
      <c r="B93" s="5" t="s">
        <v>294</v>
      </c>
      <c r="C93" s="25"/>
      <c r="D93" s="257"/>
      <c r="E93" s="257"/>
      <c r="F93" s="257"/>
      <c r="G93" s="258"/>
      <c r="I93" s="371"/>
    </row>
    <row r="94" spans="1:9" s="256" customFormat="1" ht="12.75">
      <c r="A94" s="264"/>
      <c r="B94" s="16" t="s">
        <v>1339</v>
      </c>
      <c r="C94" s="25" t="s">
        <v>301</v>
      </c>
      <c r="D94" s="257">
        <f>'CE ministeriale'!AH438</f>
        <v>0</v>
      </c>
      <c r="E94" s="257">
        <f>'CE ministeriale'!AI438</f>
        <v>0</v>
      </c>
      <c r="F94" s="257">
        <f>D94-E94</f>
        <v>0</v>
      </c>
      <c r="G94" s="258" t="str">
        <f>IF(E94=0,"-    ",F94/E94)</f>
        <v>-    </v>
      </c>
      <c r="I94" s="371">
        <f>'CE ministeriale'!AL438</f>
        <v>0</v>
      </c>
    </row>
    <row r="95" spans="1:9" s="256" customFormat="1" ht="12.75">
      <c r="A95" s="264"/>
      <c r="B95" s="16" t="s">
        <v>1340</v>
      </c>
      <c r="C95" s="25" t="s">
        <v>302</v>
      </c>
      <c r="D95" s="257">
        <f>'CE ministeriale'!AH439</f>
        <v>0</v>
      </c>
      <c r="E95" s="257">
        <f>'CE ministeriale'!AI439</f>
        <v>0</v>
      </c>
      <c r="F95" s="257">
        <f>D95-E95</f>
        <v>0</v>
      </c>
      <c r="G95" s="258" t="str">
        <f>IF(E95=0,"-    ",F95/E95)</f>
        <v>-    </v>
      </c>
      <c r="I95" s="371">
        <f>'CE ministeriale'!AL439</f>
        <v>0</v>
      </c>
    </row>
    <row r="96" spans="1:9" s="256" customFormat="1" ht="13.5" thickBot="1">
      <c r="A96" s="393" t="s">
        <v>1335</v>
      </c>
      <c r="B96" s="394"/>
      <c r="C96" s="395" t="s">
        <v>292</v>
      </c>
      <c r="D96" s="259">
        <f>D94-D95</f>
        <v>0</v>
      </c>
      <c r="E96" s="259">
        <f>E94-E95</f>
        <v>0</v>
      </c>
      <c r="F96" s="259">
        <f>D96-E96</f>
        <v>0</v>
      </c>
      <c r="G96" s="260" t="str">
        <f>IF(E96=0,"-    ",F96/E96)</f>
        <v>-    </v>
      </c>
      <c r="I96" s="372">
        <f>I94-I95</f>
        <v>0</v>
      </c>
    </row>
    <row r="97" spans="1:9" s="256" customFormat="1" ht="12.75">
      <c r="A97" s="264"/>
      <c r="B97" s="265"/>
      <c r="C97" s="25"/>
      <c r="D97" s="257"/>
      <c r="E97" s="257"/>
      <c r="F97" s="257"/>
      <c r="G97" s="258"/>
      <c r="I97" s="371"/>
    </row>
    <row r="98" spans="1:9" s="256" customFormat="1" ht="12.75">
      <c r="A98" s="31" t="s">
        <v>295</v>
      </c>
      <c r="B98" s="5" t="s">
        <v>296</v>
      </c>
      <c r="C98" s="261"/>
      <c r="D98" s="257"/>
      <c r="E98" s="257"/>
      <c r="F98" s="257"/>
      <c r="G98" s="258"/>
      <c r="I98" s="371"/>
    </row>
    <row r="99" spans="1:9" s="256" customFormat="1" ht="12.75">
      <c r="A99" s="31"/>
      <c r="B99" s="18">
        <v>1</v>
      </c>
      <c r="C99" s="269" t="s">
        <v>304</v>
      </c>
      <c r="D99" s="257">
        <f>SUM(D100:D101)</f>
        <v>0</v>
      </c>
      <c r="E99" s="257">
        <f>SUM(E100:E101)</f>
        <v>1390382</v>
      </c>
      <c r="F99" s="257">
        <f aca="true" t="shared" si="4" ref="F99:F105">D99-E99</f>
        <v>-1390382</v>
      </c>
      <c r="G99" s="258">
        <f aca="true" t="shared" si="5" ref="G99:G105">IF(E99=0,"-    ",F99/E99)</f>
        <v>-1</v>
      </c>
      <c r="I99" s="371">
        <f>SUM(I100:I101)</f>
        <v>0</v>
      </c>
    </row>
    <row r="100" spans="1:9" ht="12.75">
      <c r="A100" s="31"/>
      <c r="B100" s="18"/>
      <c r="C100" s="20" t="s">
        <v>546</v>
      </c>
      <c r="D100" s="7">
        <f>'CE ministeriale'!AH443</f>
        <v>0</v>
      </c>
      <c r="E100" s="7">
        <f>'CE ministeriale'!AI443</f>
        <v>0</v>
      </c>
      <c r="F100" s="7">
        <f t="shared" si="4"/>
        <v>0</v>
      </c>
      <c r="G100" s="250" t="str">
        <f t="shared" si="5"/>
        <v>-    </v>
      </c>
      <c r="I100" s="370">
        <f>'CE ministeriale'!AL443</f>
        <v>0</v>
      </c>
    </row>
    <row r="101" spans="1:9" ht="12.75">
      <c r="A101" s="31"/>
      <c r="B101" s="18"/>
      <c r="C101" s="20" t="s">
        <v>547</v>
      </c>
      <c r="D101" s="7">
        <f>'CE ministeriale'!AH444</f>
        <v>0</v>
      </c>
      <c r="E101" s="7">
        <f>'CE ministeriale'!AI444</f>
        <v>1390382</v>
      </c>
      <c r="F101" s="7">
        <f t="shared" si="4"/>
        <v>-1390382</v>
      </c>
      <c r="G101" s="250">
        <f t="shared" si="5"/>
        <v>-1</v>
      </c>
      <c r="I101" s="370">
        <f>'CE ministeriale'!AL444</f>
        <v>0</v>
      </c>
    </row>
    <row r="102" spans="1:9" ht="12.75">
      <c r="A102" s="31"/>
      <c r="B102" s="18">
        <v>2</v>
      </c>
      <c r="C102" s="25" t="s">
        <v>303</v>
      </c>
      <c r="D102" s="257">
        <f>SUM(D103:D104)</f>
        <v>0</v>
      </c>
      <c r="E102" s="257">
        <f>SUM(E103:E104)</f>
        <v>376829</v>
      </c>
      <c r="F102" s="7">
        <f t="shared" si="4"/>
        <v>-376829</v>
      </c>
      <c r="G102" s="250">
        <f t="shared" si="5"/>
        <v>-1</v>
      </c>
      <c r="I102" s="371">
        <f>SUM(I103:I104)</f>
        <v>0</v>
      </c>
    </row>
    <row r="103" spans="1:9" ht="12.75">
      <c r="A103" s="31"/>
      <c r="B103" s="18"/>
      <c r="C103" s="20" t="s">
        <v>548</v>
      </c>
      <c r="D103" s="8">
        <f>'CE ministeriale'!AH468</f>
        <v>0</v>
      </c>
      <c r="E103" s="8">
        <f>'CE ministeriale'!AI468</f>
        <v>16000</v>
      </c>
      <c r="F103" s="8">
        <f t="shared" si="4"/>
        <v>-16000</v>
      </c>
      <c r="G103" s="251">
        <f t="shared" si="5"/>
        <v>-1</v>
      </c>
      <c r="I103" s="374">
        <f>'CE ministeriale'!AL468</f>
        <v>0</v>
      </c>
    </row>
    <row r="104" spans="1:9" ht="12.75">
      <c r="A104" s="31"/>
      <c r="B104" s="18"/>
      <c r="C104" s="20" t="s">
        <v>549</v>
      </c>
      <c r="D104" s="8">
        <f>'CE ministeriale'!AH469</f>
        <v>0</v>
      </c>
      <c r="E104" s="8">
        <f>'CE ministeriale'!AI469</f>
        <v>360829</v>
      </c>
      <c r="F104" s="8">
        <f t="shared" si="4"/>
        <v>-360829</v>
      </c>
      <c r="G104" s="251">
        <f t="shared" si="5"/>
        <v>-1</v>
      </c>
      <c r="I104" s="374">
        <f>'CE ministeriale'!AL469</f>
        <v>0</v>
      </c>
    </row>
    <row r="105" spans="1:9" s="256" customFormat="1" ht="13.5" thickBot="1">
      <c r="A105" s="393" t="s">
        <v>1336</v>
      </c>
      <c r="B105" s="394"/>
      <c r="C105" s="395" t="s">
        <v>297</v>
      </c>
      <c r="D105" s="259">
        <f>D99-D102</f>
        <v>0</v>
      </c>
      <c r="E105" s="259">
        <f>E99-E102</f>
        <v>1013553</v>
      </c>
      <c r="F105" s="259">
        <f t="shared" si="4"/>
        <v>-1013553</v>
      </c>
      <c r="G105" s="260">
        <f t="shared" si="5"/>
        <v>-1</v>
      </c>
      <c r="I105" s="372">
        <f>I99-I102</f>
        <v>0</v>
      </c>
    </row>
    <row r="106" spans="1:9" s="256" customFormat="1" ht="13.5" thickBot="1">
      <c r="A106" s="266"/>
      <c r="B106" s="14"/>
      <c r="C106" s="269"/>
      <c r="D106" s="267"/>
      <c r="E106" s="267"/>
      <c r="F106" s="267"/>
      <c r="G106" s="268"/>
      <c r="I106" s="375"/>
    </row>
    <row r="107" spans="1:9" s="256" customFormat="1" ht="13.5" thickBot="1">
      <c r="A107" s="390" t="s">
        <v>298</v>
      </c>
      <c r="B107" s="391"/>
      <c r="C107" s="392"/>
      <c r="D107" s="262">
        <f>D86+D91+D96+D105</f>
        <v>13373000</v>
      </c>
      <c r="E107" s="262">
        <f>E86+E91+E96+E105</f>
        <v>7731933.559999943</v>
      </c>
      <c r="F107" s="262">
        <f>D107-E107</f>
        <v>5641066.440000057</v>
      </c>
      <c r="G107" s="263">
        <f>IF(E107=0,"-    ",F107/E107)</f>
        <v>0.7295803043605175</v>
      </c>
      <c r="I107" s="373">
        <f>I86+I91+I96+I105</f>
        <v>8882112.119999945</v>
      </c>
    </row>
    <row r="108" spans="1:9" ht="12.75">
      <c r="A108" s="32"/>
      <c r="B108" s="13"/>
      <c r="C108" s="142"/>
      <c r="D108" s="8"/>
      <c r="E108" s="8"/>
      <c r="F108" s="8"/>
      <c r="G108" s="251"/>
      <c r="I108" s="374"/>
    </row>
    <row r="109" spans="1:9" s="256" customFormat="1" ht="12.75">
      <c r="A109" s="31" t="s">
        <v>1337</v>
      </c>
      <c r="B109" s="5" t="s">
        <v>1338</v>
      </c>
      <c r="C109" s="261"/>
      <c r="D109" s="257"/>
      <c r="E109" s="257"/>
      <c r="F109" s="257"/>
      <c r="G109" s="258"/>
      <c r="I109" s="371"/>
    </row>
    <row r="110" spans="1:9" s="256" customFormat="1" ht="12.75">
      <c r="A110" s="31"/>
      <c r="B110" s="18" t="s">
        <v>1339</v>
      </c>
      <c r="C110" s="269" t="s">
        <v>300</v>
      </c>
      <c r="D110" s="257">
        <f>SUM(D111:D114)</f>
        <v>13129000</v>
      </c>
      <c r="E110" s="257">
        <f>SUM(E111:E114)</f>
        <v>13151920</v>
      </c>
      <c r="F110" s="257">
        <f aca="true" t="shared" si="6" ref="F110:F117">D110-E110</f>
        <v>-22920</v>
      </c>
      <c r="G110" s="258">
        <f aca="true" t="shared" si="7" ref="G110:G117">IF(E110=0,"-    ",F110/E110)</f>
        <v>-0.0017427113303608902</v>
      </c>
      <c r="I110" s="371">
        <f>SUM(I111:I114)</f>
        <v>8707289.85</v>
      </c>
    </row>
    <row r="111" spans="1:9" ht="12.75">
      <c r="A111" s="30"/>
      <c r="B111" s="20"/>
      <c r="C111" s="20" t="s">
        <v>550</v>
      </c>
      <c r="D111" s="7">
        <f>'CE ministeriale'!AH502</f>
        <v>12779000</v>
      </c>
      <c r="E111" s="7">
        <f>'CE ministeriale'!AI502</f>
        <v>12805560</v>
      </c>
      <c r="F111" s="7">
        <f t="shared" si="6"/>
        <v>-26560</v>
      </c>
      <c r="G111" s="250">
        <f t="shared" si="7"/>
        <v>-0.002074099063219414</v>
      </c>
      <c r="I111" s="370">
        <f>'CE ministeriale'!AL502</f>
        <v>8707289.85</v>
      </c>
    </row>
    <row r="112" spans="1:9" ht="12.75">
      <c r="A112" s="30"/>
      <c r="B112" s="20"/>
      <c r="C112" s="20" t="s">
        <v>551</v>
      </c>
      <c r="D112" s="7">
        <f>'CE ministeriale'!AH503</f>
        <v>210000</v>
      </c>
      <c r="E112" s="7">
        <f>'CE ministeriale'!AI503</f>
        <v>211667</v>
      </c>
      <c r="F112" s="7">
        <f t="shared" si="6"/>
        <v>-1667</v>
      </c>
      <c r="G112" s="250">
        <f t="shared" si="7"/>
        <v>-0.00787557814869583</v>
      </c>
      <c r="I112" s="370">
        <f>'CE ministeriale'!AL503</f>
        <v>0</v>
      </c>
    </row>
    <row r="113" spans="1:9" ht="12.75">
      <c r="A113" s="30"/>
      <c r="B113" s="20"/>
      <c r="C113" s="20" t="s">
        <v>1178</v>
      </c>
      <c r="D113" s="7">
        <f>'CE ministeriale'!AH504</f>
        <v>140000</v>
      </c>
      <c r="E113" s="7">
        <f>'CE ministeriale'!AI504</f>
        <v>134693</v>
      </c>
      <c r="F113" s="7">
        <f t="shared" si="6"/>
        <v>5307</v>
      </c>
      <c r="G113" s="250">
        <f t="shared" si="7"/>
        <v>0.03940071124705812</v>
      </c>
      <c r="I113" s="370">
        <f>'CE ministeriale'!AL504</f>
        <v>0</v>
      </c>
    </row>
    <row r="114" spans="1:9" ht="12.75">
      <c r="A114" s="30"/>
      <c r="B114" s="20"/>
      <c r="C114" s="20" t="s">
        <v>1179</v>
      </c>
      <c r="D114" s="7">
        <f>'CE ministeriale'!AH505</f>
        <v>0</v>
      </c>
      <c r="E114" s="7">
        <f>'CE ministeriale'!AI505</f>
        <v>0</v>
      </c>
      <c r="F114" s="7">
        <f t="shared" si="6"/>
        <v>0</v>
      </c>
      <c r="G114" s="250" t="str">
        <f t="shared" si="7"/>
        <v>-    </v>
      </c>
      <c r="I114" s="370">
        <f>'CE ministeriale'!AL505</f>
        <v>0</v>
      </c>
    </row>
    <row r="115" spans="1:9" s="256" customFormat="1" ht="12.75">
      <c r="A115" s="31"/>
      <c r="B115" s="18" t="s">
        <v>1340</v>
      </c>
      <c r="C115" s="25" t="s">
        <v>305</v>
      </c>
      <c r="D115" s="257">
        <f>'CE ministeriale'!AH506</f>
        <v>244000</v>
      </c>
      <c r="E115" s="257">
        <f>'CE ministeriale'!AI506</f>
        <v>244822</v>
      </c>
      <c r="F115" s="257">
        <f t="shared" si="6"/>
        <v>-822</v>
      </c>
      <c r="G115" s="258">
        <f t="shared" si="7"/>
        <v>-0.0033575413974234344</v>
      </c>
      <c r="I115" s="371">
        <f>'CE ministeriale'!AL506</f>
        <v>174822.27</v>
      </c>
    </row>
    <row r="116" spans="1:9" s="256" customFormat="1" ht="12.75">
      <c r="A116" s="31"/>
      <c r="B116" s="18" t="s">
        <v>1346</v>
      </c>
      <c r="C116" s="27" t="s">
        <v>1347</v>
      </c>
      <c r="D116" s="267">
        <f>'CE ministeriale'!AH509</f>
        <v>0</v>
      </c>
      <c r="E116" s="267">
        <f>'CE ministeriale'!AI509</f>
        <v>0</v>
      </c>
      <c r="F116" s="267">
        <f t="shared" si="6"/>
        <v>0</v>
      </c>
      <c r="G116" s="268" t="str">
        <f t="shared" si="7"/>
        <v>-    </v>
      </c>
      <c r="I116" s="375">
        <f>'CE ministeriale'!AL509</f>
        <v>0</v>
      </c>
    </row>
    <row r="117" spans="1:9" s="256" customFormat="1" ht="13.5" thickBot="1">
      <c r="A117" s="393" t="s">
        <v>1797</v>
      </c>
      <c r="B117" s="394"/>
      <c r="C117" s="395" t="s">
        <v>297</v>
      </c>
      <c r="D117" s="259">
        <f>D110+D115+D116</f>
        <v>13373000</v>
      </c>
      <c r="E117" s="259">
        <f>E110+E115+E116</f>
        <v>13396742</v>
      </c>
      <c r="F117" s="259">
        <f t="shared" si="6"/>
        <v>-23742</v>
      </c>
      <c r="G117" s="260">
        <f t="shared" si="7"/>
        <v>-0.001772221932765444</v>
      </c>
      <c r="I117" s="372">
        <f>I110+I115+I116</f>
        <v>8882112.12</v>
      </c>
    </row>
    <row r="118" spans="1:9" ht="12.75">
      <c r="A118" s="30"/>
      <c r="B118" s="3"/>
      <c r="C118" s="6"/>
      <c r="D118" s="10"/>
      <c r="E118" s="10"/>
      <c r="F118" s="10"/>
      <c r="G118" s="252"/>
      <c r="I118" s="376"/>
    </row>
    <row r="119" spans="1:9" ht="13.5" thickBot="1">
      <c r="A119" s="33" t="s">
        <v>299</v>
      </c>
      <c r="B119" s="34"/>
      <c r="C119" s="35"/>
      <c r="D119" s="36">
        <f>D107-D117</f>
        <v>0</v>
      </c>
      <c r="E119" s="36">
        <f>E107-E117</f>
        <v>-5664808.440000057</v>
      </c>
      <c r="F119" s="36">
        <f>D119-E119</f>
        <v>5664808.440000057</v>
      </c>
      <c r="G119" s="253">
        <f>IF(E119=0,"-    ",F119/E119)</f>
        <v>-1</v>
      </c>
      <c r="I119" s="377">
        <f>I107-I117</f>
        <v>-5.4016709327697754E-08</v>
      </c>
    </row>
    <row r="120" ht="12.75">
      <c r="C120" s="1"/>
    </row>
  </sheetData>
  <sheetProtection/>
  <mergeCells count="14">
    <mergeCell ref="A107:C107"/>
    <mergeCell ref="A117:C117"/>
    <mergeCell ref="A34:C34"/>
    <mergeCell ref="A84:C84"/>
    <mergeCell ref="A86:C86"/>
    <mergeCell ref="A91:C91"/>
    <mergeCell ref="A96:C96"/>
    <mergeCell ref="A105:C105"/>
    <mergeCell ref="A1:E1"/>
    <mergeCell ref="F1:G1"/>
    <mergeCell ref="F3:G3"/>
    <mergeCell ref="A3:C4"/>
    <mergeCell ref="D3:D4"/>
    <mergeCell ref="E3:E4"/>
  </mergeCells>
  <printOptions horizontalCentered="1"/>
  <pageMargins left="0" right="0" top="0.5905511811023623" bottom="0.7874015748031497" header="0.5118110236220472" footer="0.5905511811023623"/>
  <pageSetup firstPageNumber="7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7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3.28125" defaultRowHeight="12.75"/>
  <cols>
    <col min="1" max="1" width="6.7109375" style="38" customWidth="1"/>
    <col min="2" max="2" width="9.140625" style="38" customWidth="1"/>
    <col min="3" max="3" width="4.8515625" style="38" customWidth="1"/>
    <col min="4" max="6" width="3.28125" style="38" customWidth="1"/>
    <col min="7" max="7" width="9.421875" style="38" customWidth="1"/>
    <col min="8" max="8" width="1.8515625" style="38" customWidth="1"/>
    <col min="9" max="9" width="17.8515625" style="38" customWidth="1"/>
    <col min="10" max="10" width="3.7109375" style="38" customWidth="1"/>
    <col min="11" max="14" width="3.28125" style="38" customWidth="1"/>
    <col min="15" max="15" width="1.8515625" style="38" customWidth="1"/>
    <col min="16" max="16" width="12.421875" style="38" customWidth="1"/>
    <col min="17" max="17" width="3.140625" style="38" customWidth="1"/>
    <col min="18" max="18" width="4.7109375" style="38" customWidth="1"/>
    <col min="19" max="20" width="3.00390625" style="38" customWidth="1"/>
    <col min="21" max="21" width="4.421875" style="38" customWidth="1"/>
    <col min="22" max="23" width="3.00390625" style="38" customWidth="1"/>
    <col min="24" max="28" width="3.28125" style="38" customWidth="1"/>
    <col min="29" max="29" width="3.7109375" style="38" customWidth="1"/>
    <col min="30" max="30" width="10.421875" style="39" bestFit="1" customWidth="1"/>
    <col min="31" max="31" width="6.28125" style="39" customWidth="1"/>
    <col min="32" max="32" width="4.00390625" style="39" customWidth="1"/>
    <col min="33" max="33" width="4.28125" style="39" customWidth="1"/>
    <col min="34" max="34" width="16.28125" style="145" bestFit="1" customWidth="1"/>
    <col min="35" max="35" width="17.00390625" style="38" bestFit="1" customWidth="1"/>
    <col min="36" max="37" width="10.28125" style="38" customWidth="1"/>
    <col min="38" max="38" width="17.57421875" style="38" customWidth="1"/>
    <col min="39" max="216" width="10.28125" style="38" customWidth="1"/>
    <col min="217" max="225" width="9.140625" style="38" customWidth="1"/>
    <col min="226" max="226" width="0.9921875" style="38" customWidth="1"/>
    <col min="227" max="16384" width="3.28125" style="38" customWidth="1"/>
  </cols>
  <sheetData>
    <row r="1" spans="1:34" ht="15" customHeight="1">
      <c r="A1" s="37"/>
      <c r="B1" s="37" t="s">
        <v>1798</v>
      </c>
      <c r="C1" s="37"/>
      <c r="D1" s="37"/>
      <c r="E1" s="37"/>
      <c r="F1" s="37"/>
      <c r="G1" s="37"/>
      <c r="AD1" s="531" t="s">
        <v>1799</v>
      </c>
      <c r="AE1" s="532"/>
      <c r="AF1" s="38"/>
      <c r="AG1" s="38"/>
      <c r="AH1" s="38"/>
    </row>
    <row r="2" spans="30:34" ht="15" customHeight="1" thickBot="1">
      <c r="AD2" s="533"/>
      <c r="AE2" s="534"/>
      <c r="AF2" s="38"/>
      <c r="AG2" s="38"/>
      <c r="AH2" s="38"/>
    </row>
    <row r="3" spans="2:34" ht="15">
      <c r="B3" s="143" t="s">
        <v>1800</v>
      </c>
      <c r="AF3" s="145"/>
      <c r="AG3" s="38"/>
      <c r="AH3" s="38"/>
    </row>
    <row r="4" spans="2:34" ht="15">
      <c r="B4" s="143" t="s">
        <v>1801</v>
      </c>
      <c r="AF4" s="145"/>
      <c r="AG4" s="38"/>
      <c r="AH4" s="38"/>
    </row>
    <row r="5" spans="32:34" ht="15">
      <c r="AF5" s="145"/>
      <c r="AG5" s="38"/>
      <c r="AH5" s="38"/>
    </row>
    <row r="6" spans="1:32" s="40" customFormat="1" ht="20.25" customHeight="1">
      <c r="A6" s="525" t="s">
        <v>1802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146"/>
    </row>
    <row r="7" spans="1:32" s="40" customFormat="1" ht="13.5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3"/>
      <c r="AD7" s="43"/>
      <c r="AE7" s="43"/>
      <c r="AF7" s="146"/>
    </row>
    <row r="8" spans="1:32" s="40" customFormat="1" ht="15.75" thickBot="1">
      <c r="A8" s="294" t="s">
        <v>1803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O8" s="42"/>
      <c r="P8" s="294" t="s">
        <v>1804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5"/>
      <c r="AF8" s="146"/>
    </row>
    <row r="9" spans="1:32" s="40" customFormat="1" ht="12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42"/>
      <c r="P9" s="47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50"/>
      <c r="AD9" s="50"/>
      <c r="AE9" s="51"/>
      <c r="AF9" s="146"/>
    </row>
    <row r="10" spans="1:32" s="40" customFormat="1" ht="12.75">
      <c r="A10" s="53" t="s">
        <v>1805</v>
      </c>
      <c r="B10" s="54"/>
      <c r="C10" s="55"/>
      <c r="D10" s="56"/>
      <c r="E10" s="56"/>
      <c r="F10" s="56"/>
      <c r="G10" s="41"/>
      <c r="H10" s="41" t="s">
        <v>1806</v>
      </c>
      <c r="I10" s="41"/>
      <c r="J10" s="56"/>
      <c r="K10" s="56"/>
      <c r="L10" s="56"/>
      <c r="M10" s="56"/>
      <c r="N10" s="57"/>
      <c r="O10" s="42"/>
      <c r="P10" s="53" t="s">
        <v>1807</v>
      </c>
      <c r="Q10" s="52"/>
      <c r="R10" s="52"/>
      <c r="S10" s="52"/>
      <c r="T10" s="52"/>
      <c r="U10" s="41"/>
      <c r="V10" s="41"/>
      <c r="W10" s="56">
        <v>2</v>
      </c>
      <c r="X10" s="56">
        <v>0</v>
      </c>
      <c r="Y10" s="56">
        <v>1</v>
      </c>
      <c r="Z10" s="56">
        <v>7</v>
      </c>
      <c r="AA10" s="41"/>
      <c r="AB10" s="41"/>
      <c r="AC10" s="58"/>
      <c r="AD10" s="58"/>
      <c r="AE10" s="59"/>
      <c r="AF10" s="146"/>
    </row>
    <row r="11" spans="1:32" s="40" customFormat="1" ht="12.75">
      <c r="A11" s="6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57"/>
      <c r="O11" s="42"/>
      <c r="P11" s="6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58"/>
      <c r="AD11" s="58"/>
      <c r="AE11" s="59"/>
      <c r="AF11" s="146"/>
    </row>
    <row r="12" spans="1:32" s="40" customFormat="1" ht="12.75">
      <c r="A12" s="6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57"/>
      <c r="O12" s="42"/>
      <c r="P12" s="53" t="s">
        <v>1808</v>
      </c>
      <c r="Q12" s="52"/>
      <c r="R12" s="52"/>
      <c r="S12" s="52"/>
      <c r="T12" s="52"/>
      <c r="U12" s="52"/>
      <c r="V12" s="41">
        <v>1</v>
      </c>
      <c r="W12" s="56"/>
      <c r="X12" s="41">
        <v>2</v>
      </c>
      <c r="Y12" s="56"/>
      <c r="Z12" s="41">
        <v>3</v>
      </c>
      <c r="AA12" s="61"/>
      <c r="AB12" s="41">
        <v>4</v>
      </c>
      <c r="AC12" s="61"/>
      <c r="AE12" s="59"/>
      <c r="AF12" s="146"/>
    </row>
    <row r="13" spans="1:32" s="40" customFormat="1" ht="12.75">
      <c r="A13" s="6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57"/>
      <c r="O13" s="42"/>
      <c r="P13" s="6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58"/>
      <c r="AD13" s="58"/>
      <c r="AE13" s="59"/>
      <c r="AF13" s="146"/>
    </row>
    <row r="14" spans="1:32" s="40" customFormat="1" ht="12.75">
      <c r="A14" s="6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7"/>
      <c r="O14" s="42"/>
      <c r="P14" s="53" t="s">
        <v>1809</v>
      </c>
      <c r="Q14" s="52"/>
      <c r="R14" s="56" t="s">
        <v>1697</v>
      </c>
      <c r="S14" s="52"/>
      <c r="T14" s="52"/>
      <c r="V14" s="41"/>
      <c r="X14" s="62" t="s">
        <v>1810</v>
      </c>
      <c r="Z14" s="41"/>
      <c r="AB14" s="52"/>
      <c r="AC14" s="61"/>
      <c r="AE14" s="59"/>
      <c r="AF14" s="146"/>
    </row>
    <row r="15" spans="1:32" s="40" customFormat="1" ht="13.5" thickBo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42"/>
      <c r="P15" s="64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7"/>
      <c r="AD15" s="67"/>
      <c r="AE15" s="68"/>
      <c r="AF15" s="146"/>
    </row>
    <row r="16" spans="1:32" s="40" customFormat="1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146"/>
    </row>
    <row r="17" spans="1:32" s="40" customFormat="1" ht="13.5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58"/>
      <c r="AD17" s="58"/>
      <c r="AE17" s="58"/>
      <c r="AF17" s="146"/>
    </row>
    <row r="18" spans="1:32" s="40" customFormat="1" ht="32.25" customHeight="1" thickBot="1">
      <c r="A18" s="535" t="s">
        <v>1811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7"/>
      <c r="AF18" s="146"/>
    </row>
    <row r="19" spans="1:32" s="40" customFormat="1" ht="1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D19" s="71"/>
      <c r="AE19" s="72"/>
      <c r="AF19" s="146"/>
    </row>
    <row r="20" spans="1:32" s="40" customFormat="1" ht="12.75">
      <c r="A20" s="6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63" t="s">
        <v>1812</v>
      </c>
      <c r="M20" s="56"/>
      <c r="N20" s="41"/>
      <c r="O20" s="41"/>
      <c r="P20" s="63" t="s">
        <v>1813</v>
      </c>
      <c r="Q20" s="56"/>
      <c r="R20" s="54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58"/>
      <c r="AD20" s="58"/>
      <c r="AE20" s="59"/>
      <c r="AF20" s="146"/>
    </row>
    <row r="21" spans="1:32" s="40" customFormat="1" ht="13.5" thickBo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7"/>
      <c r="AD21" s="67"/>
      <c r="AE21" s="68"/>
      <c r="AF21" s="146"/>
    </row>
    <row r="22" spans="1:34" s="40" customFormat="1" ht="15">
      <c r="A22" s="3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146"/>
    </row>
    <row r="23" spans="1:34" s="40" customFormat="1" ht="13.5" thickBot="1">
      <c r="A23" s="41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146"/>
    </row>
    <row r="24" spans="1:38" ht="38.25">
      <c r="A24" s="412" t="s">
        <v>1814</v>
      </c>
      <c r="B24" s="414" t="s">
        <v>1815</v>
      </c>
      <c r="C24" s="415"/>
      <c r="D24" s="415"/>
      <c r="E24" s="415"/>
      <c r="F24" s="415"/>
      <c r="G24" s="415"/>
      <c r="H24" s="418" t="s">
        <v>1816</v>
      </c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20"/>
      <c r="AD24" s="410" t="s">
        <v>1698</v>
      </c>
      <c r="AE24" s="401" t="s">
        <v>590</v>
      </c>
      <c r="AF24" s="38"/>
      <c r="AG24" s="38"/>
      <c r="AH24" s="144" t="s">
        <v>1701</v>
      </c>
      <c r="AI24" s="144" t="s">
        <v>1702</v>
      </c>
      <c r="AL24" s="144" t="s">
        <v>4</v>
      </c>
    </row>
    <row r="25" spans="1:38" ht="15.75" thickBot="1">
      <c r="A25" s="413"/>
      <c r="B25" s="416"/>
      <c r="C25" s="417"/>
      <c r="D25" s="417"/>
      <c r="E25" s="417"/>
      <c r="F25" s="417"/>
      <c r="G25" s="417"/>
      <c r="H25" s="421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3"/>
      <c r="AD25" s="411"/>
      <c r="AE25" s="402"/>
      <c r="AF25" s="38"/>
      <c r="AG25" s="38"/>
      <c r="AH25" s="147" t="s">
        <v>526</v>
      </c>
      <c r="AI25" s="147" t="s">
        <v>526</v>
      </c>
      <c r="AL25" s="147" t="s">
        <v>526</v>
      </c>
    </row>
    <row r="26" spans="1:38" s="74" customFormat="1" ht="15">
      <c r="A26" s="73"/>
      <c r="B26" s="403"/>
      <c r="C26" s="404"/>
      <c r="D26" s="404"/>
      <c r="E26" s="404"/>
      <c r="F26" s="404"/>
      <c r="G26" s="404"/>
      <c r="H26" s="405" t="s">
        <v>1817</v>
      </c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7"/>
      <c r="AD26" s="118"/>
      <c r="AE26" s="73"/>
      <c r="AH26" s="148"/>
      <c r="AI26" s="148"/>
      <c r="AL26" s="148"/>
    </row>
    <row r="27" spans="1:38" s="78" customFormat="1" ht="15">
      <c r="A27" s="75"/>
      <c r="B27" s="408" t="s">
        <v>1818</v>
      </c>
      <c r="C27" s="409"/>
      <c r="D27" s="409"/>
      <c r="E27" s="409"/>
      <c r="F27" s="409"/>
      <c r="G27" s="409"/>
      <c r="H27" s="424" t="s">
        <v>1819</v>
      </c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6"/>
      <c r="AD27" s="119">
        <f>AD28+AD31+AD44+AD49</f>
        <v>475944</v>
      </c>
      <c r="AE27" s="75" t="s">
        <v>1820</v>
      </c>
      <c r="AF27" s="76" t="s">
        <v>1821</v>
      </c>
      <c r="AG27" s="77"/>
      <c r="AH27" s="149">
        <f>AH28+AH31+AH44+AH49</f>
        <v>475944226</v>
      </c>
      <c r="AI27" s="149">
        <f>AI28+AI31+AI44+AI49</f>
        <v>480812625</v>
      </c>
      <c r="AL27" s="149">
        <f>AL28+AL31+AL44+AL49</f>
        <v>68230783.91</v>
      </c>
    </row>
    <row r="28" spans="1:38" s="82" customFormat="1" ht="15">
      <c r="A28" s="80"/>
      <c r="B28" s="427" t="s">
        <v>1822</v>
      </c>
      <c r="C28" s="428"/>
      <c r="D28" s="428"/>
      <c r="E28" s="428"/>
      <c r="F28" s="428"/>
      <c r="G28" s="428"/>
      <c r="H28" s="429" t="s">
        <v>1823</v>
      </c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1"/>
      <c r="AD28" s="120">
        <f>SUM(AD29:AD30)</f>
        <v>465583</v>
      </c>
      <c r="AE28" s="81" t="s">
        <v>1820</v>
      </c>
      <c r="AF28" s="76" t="s">
        <v>1821</v>
      </c>
      <c r="AG28" s="77"/>
      <c r="AH28" s="150">
        <f>SUM(AH29:AH30)</f>
        <v>465582814</v>
      </c>
      <c r="AI28" s="150">
        <f>SUM(AI29:AI30)</f>
        <v>468684946</v>
      </c>
      <c r="AL28" s="150">
        <f>SUM(AL29:AL30)</f>
        <v>66677482.91</v>
      </c>
    </row>
    <row r="29" spans="1:38" s="84" customFormat="1" ht="15">
      <c r="A29" s="83"/>
      <c r="B29" s="396" t="s">
        <v>1824</v>
      </c>
      <c r="C29" s="397"/>
      <c r="D29" s="397"/>
      <c r="E29" s="397"/>
      <c r="F29" s="397"/>
      <c r="G29" s="397"/>
      <c r="H29" s="398" t="s">
        <v>1825</v>
      </c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400"/>
      <c r="AD29" s="121">
        <f>ROUND((AH29/1000),0)</f>
        <v>462919</v>
      </c>
      <c r="AE29" s="83" t="s">
        <v>1820</v>
      </c>
      <c r="AG29" s="77"/>
      <c r="AH29" s="151">
        <f>'Alimentazione CE Ricavi'!H7+'Alimentazione CE Ricavi'!H8+'Alimentazione CE Ricavi'!H9</f>
        <v>462919103</v>
      </c>
      <c r="AI29" s="151">
        <f>'Alimentazione CE Ricavi'!I7+'Alimentazione CE Ricavi'!I8+'Alimentazione CE Ricavi'!I9</f>
        <v>466458935</v>
      </c>
      <c r="AL29" s="151">
        <f>'Alimentazione CE Ricavi'!L7+'Alimentazione CE Ricavi'!L8+'Alimentazione CE Ricavi'!L9</f>
        <v>65309188.91</v>
      </c>
    </row>
    <row r="30" spans="1:38" s="84" customFormat="1" ht="15">
      <c r="A30" s="83"/>
      <c r="B30" s="396" t="s">
        <v>1826</v>
      </c>
      <c r="C30" s="397"/>
      <c r="D30" s="397"/>
      <c r="E30" s="397"/>
      <c r="F30" s="397"/>
      <c r="G30" s="397"/>
      <c r="H30" s="398" t="s">
        <v>1827</v>
      </c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400"/>
      <c r="AD30" s="121">
        <f>ROUND((AH30/1000),0)</f>
        <v>2664</v>
      </c>
      <c r="AE30" s="83" t="s">
        <v>1820</v>
      </c>
      <c r="AG30" s="77"/>
      <c r="AH30" s="151">
        <f>'Alimentazione CE Ricavi'!H11+'Alimentazione CE Ricavi'!H12+'Alimentazione CE Ricavi'!H13</f>
        <v>2663711</v>
      </c>
      <c r="AI30" s="151">
        <f>'Alimentazione CE Ricavi'!I11+'Alimentazione CE Ricavi'!I12+'Alimentazione CE Ricavi'!I13</f>
        <v>2226011</v>
      </c>
      <c r="AL30" s="151">
        <f>'Alimentazione CE Ricavi'!L11+'Alimentazione CE Ricavi'!L12+'Alimentazione CE Ricavi'!L13</f>
        <v>1368294</v>
      </c>
    </row>
    <row r="31" spans="1:38" s="84" customFormat="1" ht="15">
      <c r="A31" s="81"/>
      <c r="B31" s="427" t="s">
        <v>1828</v>
      </c>
      <c r="C31" s="428"/>
      <c r="D31" s="428"/>
      <c r="E31" s="428"/>
      <c r="F31" s="428"/>
      <c r="G31" s="428"/>
      <c r="H31" s="429" t="s">
        <v>1829</v>
      </c>
      <c r="I31" s="430" t="s">
        <v>1830</v>
      </c>
      <c r="J31" s="430" t="s">
        <v>1830</v>
      </c>
      <c r="K31" s="430" t="s">
        <v>1830</v>
      </c>
      <c r="L31" s="430" t="s">
        <v>1830</v>
      </c>
      <c r="M31" s="430" t="s">
        <v>1830</v>
      </c>
      <c r="N31" s="430" t="s">
        <v>1830</v>
      </c>
      <c r="O31" s="430" t="s">
        <v>1830</v>
      </c>
      <c r="P31" s="430" t="s">
        <v>1830</v>
      </c>
      <c r="Q31" s="430" t="s">
        <v>1830</v>
      </c>
      <c r="R31" s="430"/>
      <c r="S31" s="430"/>
      <c r="T31" s="430"/>
      <c r="U31" s="430"/>
      <c r="V31" s="430" t="s">
        <v>1830</v>
      </c>
      <c r="W31" s="430" t="s">
        <v>1830</v>
      </c>
      <c r="X31" s="430" t="s">
        <v>1830</v>
      </c>
      <c r="Y31" s="430" t="s">
        <v>1830</v>
      </c>
      <c r="Z31" s="430" t="s">
        <v>1830</v>
      </c>
      <c r="AA31" s="430" t="s">
        <v>1830</v>
      </c>
      <c r="AB31" s="430" t="s">
        <v>1830</v>
      </c>
      <c r="AC31" s="431" t="s">
        <v>1830</v>
      </c>
      <c r="AD31" s="120">
        <f>AD32+AD37+AD40</f>
        <v>10361</v>
      </c>
      <c r="AE31" s="81" t="s">
        <v>1820</v>
      </c>
      <c r="AF31" s="76" t="s">
        <v>1821</v>
      </c>
      <c r="AG31" s="77"/>
      <c r="AH31" s="150">
        <f>AH32+AH37+AH40</f>
        <v>10361412</v>
      </c>
      <c r="AI31" s="150">
        <f>AI32+AI37+AI40</f>
        <v>12127679</v>
      </c>
      <c r="AL31" s="150">
        <f>AL32+AL37+AL40</f>
        <v>1553301</v>
      </c>
    </row>
    <row r="32" spans="1:38" s="84" customFormat="1" ht="15">
      <c r="A32" s="85"/>
      <c r="B32" s="435" t="s">
        <v>1831</v>
      </c>
      <c r="C32" s="436"/>
      <c r="D32" s="436"/>
      <c r="E32" s="436"/>
      <c r="F32" s="436"/>
      <c r="G32" s="436"/>
      <c r="H32" s="437" t="s">
        <v>310</v>
      </c>
      <c r="I32" s="438" t="s">
        <v>311</v>
      </c>
      <c r="J32" s="438" t="s">
        <v>311</v>
      </c>
      <c r="K32" s="438" t="s">
        <v>311</v>
      </c>
      <c r="L32" s="438" t="s">
        <v>311</v>
      </c>
      <c r="M32" s="438" t="s">
        <v>311</v>
      </c>
      <c r="N32" s="438" t="s">
        <v>311</v>
      </c>
      <c r="O32" s="438" t="s">
        <v>311</v>
      </c>
      <c r="P32" s="438" t="s">
        <v>311</v>
      </c>
      <c r="Q32" s="438" t="s">
        <v>311</v>
      </c>
      <c r="R32" s="438"/>
      <c r="S32" s="438"/>
      <c r="T32" s="438"/>
      <c r="U32" s="438"/>
      <c r="V32" s="438" t="s">
        <v>311</v>
      </c>
      <c r="W32" s="438" t="s">
        <v>311</v>
      </c>
      <c r="X32" s="438" t="s">
        <v>311</v>
      </c>
      <c r="Y32" s="438" t="s">
        <v>311</v>
      </c>
      <c r="Z32" s="438" t="s">
        <v>311</v>
      </c>
      <c r="AA32" s="438" t="s">
        <v>311</v>
      </c>
      <c r="AB32" s="438" t="s">
        <v>311</v>
      </c>
      <c r="AC32" s="439" t="s">
        <v>311</v>
      </c>
      <c r="AD32" s="122">
        <f>SUM(AD33:AD36)</f>
        <v>9735</v>
      </c>
      <c r="AE32" s="85" t="s">
        <v>1820</v>
      </c>
      <c r="AF32" s="76" t="s">
        <v>1821</v>
      </c>
      <c r="AG32" s="77"/>
      <c r="AH32" s="152">
        <f>SUM(AH33:AH36)</f>
        <v>9735412</v>
      </c>
      <c r="AI32" s="152">
        <f>SUM(AI33:AI36)</f>
        <v>9561445</v>
      </c>
      <c r="AL32" s="152">
        <f>SUM(AL33:AL36)</f>
        <v>1424067</v>
      </c>
    </row>
    <row r="33" spans="1:38" s="84" customFormat="1" ht="15">
      <c r="A33" s="83"/>
      <c r="B33" s="396" t="s">
        <v>1832</v>
      </c>
      <c r="C33" s="397"/>
      <c r="D33" s="397"/>
      <c r="E33" s="397"/>
      <c r="F33" s="397"/>
      <c r="G33" s="397"/>
      <c r="H33" s="432" t="s">
        <v>312</v>
      </c>
      <c r="I33" s="433" t="s">
        <v>313</v>
      </c>
      <c r="J33" s="433" t="s">
        <v>313</v>
      </c>
      <c r="K33" s="433" t="s">
        <v>313</v>
      </c>
      <c r="L33" s="433" t="s">
        <v>313</v>
      </c>
      <c r="M33" s="433" t="s">
        <v>313</v>
      </c>
      <c r="N33" s="433" t="s">
        <v>313</v>
      </c>
      <c r="O33" s="433" t="s">
        <v>313</v>
      </c>
      <c r="P33" s="433" t="s">
        <v>313</v>
      </c>
      <c r="Q33" s="433" t="s">
        <v>313</v>
      </c>
      <c r="R33" s="433"/>
      <c r="S33" s="433"/>
      <c r="T33" s="433"/>
      <c r="U33" s="433"/>
      <c r="V33" s="433" t="s">
        <v>313</v>
      </c>
      <c r="W33" s="433" t="s">
        <v>313</v>
      </c>
      <c r="X33" s="433" t="s">
        <v>313</v>
      </c>
      <c r="Y33" s="433" t="s">
        <v>313</v>
      </c>
      <c r="Z33" s="433" t="s">
        <v>313</v>
      </c>
      <c r="AA33" s="433" t="s">
        <v>313</v>
      </c>
      <c r="AB33" s="433" t="s">
        <v>313</v>
      </c>
      <c r="AC33" s="434" t="s">
        <v>313</v>
      </c>
      <c r="AD33" s="121">
        <f>ROUND((AH33/1000),0)</f>
        <v>9735</v>
      </c>
      <c r="AE33" s="83" t="s">
        <v>1820</v>
      </c>
      <c r="AG33" s="77"/>
      <c r="AH33" s="151">
        <f>'Alimentazione CE Ricavi'!H17+'Alimentazione CE Ricavi'!H18+'Alimentazione CE Ricavi'!H19+'Alimentazione CE Ricavi'!H20+'Alimentazione CE Ricavi'!H21+'Alimentazione CE Ricavi'!H22</f>
        <v>9735412</v>
      </c>
      <c r="AI33" s="151">
        <f>'Alimentazione CE Ricavi'!I17+'Alimentazione CE Ricavi'!I18+'Alimentazione CE Ricavi'!I19+'Alimentazione CE Ricavi'!I20+'Alimentazione CE Ricavi'!I21+'Alimentazione CE Ricavi'!I22</f>
        <v>9561445</v>
      </c>
      <c r="AL33" s="151">
        <f>'Alimentazione CE Ricavi'!L17+'Alimentazione CE Ricavi'!L18+'Alimentazione CE Ricavi'!L19+'Alimentazione CE Ricavi'!L20+'Alimentazione CE Ricavi'!L21+'Alimentazione CE Ricavi'!L22</f>
        <v>1424067</v>
      </c>
    </row>
    <row r="34" spans="1:38" s="84" customFormat="1" ht="27" customHeight="1">
      <c r="A34" s="83"/>
      <c r="B34" s="396" t="s">
        <v>1833</v>
      </c>
      <c r="C34" s="397"/>
      <c r="D34" s="397"/>
      <c r="E34" s="397"/>
      <c r="F34" s="397"/>
      <c r="G34" s="397"/>
      <c r="H34" s="432" t="s">
        <v>578</v>
      </c>
      <c r="I34" s="433" t="s">
        <v>314</v>
      </c>
      <c r="J34" s="433" t="s">
        <v>314</v>
      </c>
      <c r="K34" s="433" t="s">
        <v>314</v>
      </c>
      <c r="L34" s="433" t="s">
        <v>314</v>
      </c>
      <c r="M34" s="433" t="s">
        <v>314</v>
      </c>
      <c r="N34" s="433" t="s">
        <v>314</v>
      </c>
      <c r="O34" s="433" t="s">
        <v>314</v>
      </c>
      <c r="P34" s="433" t="s">
        <v>314</v>
      </c>
      <c r="Q34" s="433" t="s">
        <v>314</v>
      </c>
      <c r="R34" s="433"/>
      <c r="S34" s="433"/>
      <c r="T34" s="433"/>
      <c r="U34" s="433"/>
      <c r="V34" s="433" t="s">
        <v>314</v>
      </c>
      <c r="W34" s="433" t="s">
        <v>314</v>
      </c>
      <c r="X34" s="433" t="s">
        <v>314</v>
      </c>
      <c r="Y34" s="433" t="s">
        <v>314</v>
      </c>
      <c r="Z34" s="433" t="s">
        <v>314</v>
      </c>
      <c r="AA34" s="433" t="s">
        <v>314</v>
      </c>
      <c r="AB34" s="433" t="s">
        <v>314</v>
      </c>
      <c r="AC34" s="434" t="s">
        <v>314</v>
      </c>
      <c r="AD34" s="121">
        <f>ROUND((AH34/1000),0)</f>
        <v>0</v>
      </c>
      <c r="AE34" s="83" t="s">
        <v>1820</v>
      </c>
      <c r="AG34" s="77"/>
      <c r="AH34" s="151">
        <f>'Alimentazione CE Ricavi'!H23</f>
        <v>0</v>
      </c>
      <c r="AI34" s="151">
        <f>'Alimentazione CE Ricavi'!I23</f>
        <v>0</v>
      </c>
      <c r="AL34" s="151">
        <f>'Alimentazione CE Ricavi'!L23</f>
        <v>0</v>
      </c>
    </row>
    <row r="35" spans="1:38" s="84" customFormat="1" ht="27" customHeight="1">
      <c r="A35" s="83"/>
      <c r="B35" s="396" t="s">
        <v>1834</v>
      </c>
      <c r="C35" s="397"/>
      <c r="D35" s="397"/>
      <c r="E35" s="397"/>
      <c r="F35" s="397"/>
      <c r="G35" s="397"/>
      <c r="H35" s="432" t="s">
        <v>579</v>
      </c>
      <c r="I35" s="433" t="s">
        <v>314</v>
      </c>
      <c r="J35" s="433" t="s">
        <v>314</v>
      </c>
      <c r="K35" s="433" t="s">
        <v>314</v>
      </c>
      <c r="L35" s="433" t="s">
        <v>314</v>
      </c>
      <c r="M35" s="433" t="s">
        <v>314</v>
      </c>
      <c r="N35" s="433" t="s">
        <v>314</v>
      </c>
      <c r="O35" s="433" t="s">
        <v>314</v>
      </c>
      <c r="P35" s="433" t="s">
        <v>314</v>
      </c>
      <c r="Q35" s="433" t="s">
        <v>314</v>
      </c>
      <c r="R35" s="433"/>
      <c r="S35" s="433"/>
      <c r="T35" s="433"/>
      <c r="U35" s="433"/>
      <c r="V35" s="433" t="s">
        <v>314</v>
      </c>
      <c r="W35" s="433" t="s">
        <v>314</v>
      </c>
      <c r="X35" s="433" t="s">
        <v>314</v>
      </c>
      <c r="Y35" s="433" t="s">
        <v>314</v>
      </c>
      <c r="Z35" s="433" t="s">
        <v>314</v>
      </c>
      <c r="AA35" s="433" t="s">
        <v>314</v>
      </c>
      <c r="AB35" s="433" t="s">
        <v>314</v>
      </c>
      <c r="AC35" s="434" t="s">
        <v>314</v>
      </c>
      <c r="AD35" s="121">
        <f>ROUND((AH35/1000),0)</f>
        <v>0</v>
      </c>
      <c r="AE35" s="83" t="s">
        <v>1820</v>
      </c>
      <c r="AG35" s="77"/>
      <c r="AH35" s="151">
        <f>'Alimentazione CE Ricavi'!H24</f>
        <v>0</v>
      </c>
      <c r="AI35" s="151">
        <f>'Alimentazione CE Ricavi'!I24</f>
        <v>0</v>
      </c>
      <c r="AL35" s="151">
        <f>'Alimentazione CE Ricavi'!L24</f>
        <v>0</v>
      </c>
    </row>
    <row r="36" spans="1:38" s="84" customFormat="1" ht="15">
      <c r="A36" s="83"/>
      <c r="B36" s="396" t="s">
        <v>1835</v>
      </c>
      <c r="C36" s="397"/>
      <c r="D36" s="397"/>
      <c r="E36" s="397"/>
      <c r="F36" s="397"/>
      <c r="G36" s="397"/>
      <c r="H36" s="432" t="s">
        <v>315</v>
      </c>
      <c r="I36" s="433" t="s">
        <v>314</v>
      </c>
      <c r="J36" s="433" t="s">
        <v>314</v>
      </c>
      <c r="K36" s="433" t="s">
        <v>314</v>
      </c>
      <c r="L36" s="433" t="s">
        <v>314</v>
      </c>
      <c r="M36" s="433" t="s">
        <v>314</v>
      </c>
      <c r="N36" s="433" t="s">
        <v>314</v>
      </c>
      <c r="O36" s="433" t="s">
        <v>314</v>
      </c>
      <c r="P36" s="433" t="s">
        <v>314</v>
      </c>
      <c r="Q36" s="433" t="s">
        <v>314</v>
      </c>
      <c r="R36" s="433"/>
      <c r="S36" s="433"/>
      <c r="T36" s="433"/>
      <c r="U36" s="433"/>
      <c r="V36" s="433" t="s">
        <v>314</v>
      </c>
      <c r="W36" s="433" t="s">
        <v>314</v>
      </c>
      <c r="X36" s="433" t="s">
        <v>314</v>
      </c>
      <c r="Y36" s="433" t="s">
        <v>314</v>
      </c>
      <c r="Z36" s="433" t="s">
        <v>314</v>
      </c>
      <c r="AA36" s="433" t="s">
        <v>314</v>
      </c>
      <c r="AB36" s="433" t="s">
        <v>314</v>
      </c>
      <c r="AC36" s="434" t="s">
        <v>314</v>
      </c>
      <c r="AD36" s="121">
        <f>ROUND((AH36/1000),0)</f>
        <v>0</v>
      </c>
      <c r="AE36" s="83" t="s">
        <v>1820</v>
      </c>
      <c r="AG36" s="77"/>
      <c r="AH36" s="151">
        <f>'Alimentazione CE Ricavi'!H25</f>
        <v>0</v>
      </c>
      <c r="AI36" s="151">
        <f>'Alimentazione CE Ricavi'!I25</f>
        <v>0</v>
      </c>
      <c r="AL36" s="151">
        <f>'Alimentazione CE Ricavi'!L25</f>
        <v>0</v>
      </c>
    </row>
    <row r="37" spans="1:38" s="84" customFormat="1" ht="15">
      <c r="A37" s="85"/>
      <c r="B37" s="435" t="s">
        <v>1836</v>
      </c>
      <c r="C37" s="436"/>
      <c r="D37" s="436"/>
      <c r="E37" s="436"/>
      <c r="F37" s="436"/>
      <c r="G37" s="436"/>
      <c r="H37" s="437" t="s">
        <v>371</v>
      </c>
      <c r="I37" s="438" t="s">
        <v>311</v>
      </c>
      <c r="J37" s="438" t="s">
        <v>311</v>
      </c>
      <c r="K37" s="438" t="s">
        <v>311</v>
      </c>
      <c r="L37" s="438" t="s">
        <v>311</v>
      </c>
      <c r="M37" s="438" t="s">
        <v>311</v>
      </c>
      <c r="N37" s="438" t="s">
        <v>311</v>
      </c>
      <c r="O37" s="438" t="s">
        <v>311</v>
      </c>
      <c r="P37" s="438" t="s">
        <v>311</v>
      </c>
      <c r="Q37" s="438" t="s">
        <v>311</v>
      </c>
      <c r="R37" s="438"/>
      <c r="S37" s="438"/>
      <c r="T37" s="438"/>
      <c r="U37" s="438"/>
      <c r="V37" s="438" t="s">
        <v>311</v>
      </c>
      <c r="W37" s="438" t="s">
        <v>311</v>
      </c>
      <c r="X37" s="438" t="s">
        <v>311</v>
      </c>
      <c r="Y37" s="438" t="s">
        <v>311</v>
      </c>
      <c r="Z37" s="438" t="s">
        <v>311</v>
      </c>
      <c r="AA37" s="438" t="s">
        <v>311</v>
      </c>
      <c r="AB37" s="438" t="s">
        <v>311</v>
      </c>
      <c r="AC37" s="439" t="s">
        <v>311</v>
      </c>
      <c r="AD37" s="122">
        <f>SUM(AD38:AD39)</f>
        <v>0</v>
      </c>
      <c r="AE37" s="85" t="s">
        <v>1820</v>
      </c>
      <c r="AF37" s="76" t="s">
        <v>1821</v>
      </c>
      <c r="AG37" s="77"/>
      <c r="AH37" s="152">
        <f>SUM(AH38:AH39)</f>
        <v>0</v>
      </c>
      <c r="AI37" s="152">
        <f>SUM(AI38:AI39)</f>
        <v>238000</v>
      </c>
      <c r="AL37" s="152">
        <f>SUM(AL38:AL39)</f>
        <v>0</v>
      </c>
    </row>
    <row r="38" spans="1:38" s="84" customFormat="1" ht="15">
      <c r="A38" s="83" t="s">
        <v>1837</v>
      </c>
      <c r="B38" s="396" t="s">
        <v>1838</v>
      </c>
      <c r="C38" s="397"/>
      <c r="D38" s="397"/>
      <c r="E38" s="397"/>
      <c r="F38" s="397"/>
      <c r="G38" s="397"/>
      <c r="H38" s="432" t="s">
        <v>1304</v>
      </c>
      <c r="I38" s="433" t="s">
        <v>311</v>
      </c>
      <c r="J38" s="433" t="s">
        <v>311</v>
      </c>
      <c r="K38" s="433" t="s">
        <v>311</v>
      </c>
      <c r="L38" s="433" t="s">
        <v>311</v>
      </c>
      <c r="M38" s="433" t="s">
        <v>311</v>
      </c>
      <c r="N38" s="433" t="s">
        <v>311</v>
      </c>
      <c r="O38" s="433" t="s">
        <v>311</v>
      </c>
      <c r="P38" s="433" t="s">
        <v>311</v>
      </c>
      <c r="Q38" s="433" t="s">
        <v>311</v>
      </c>
      <c r="R38" s="433"/>
      <c r="S38" s="433"/>
      <c r="T38" s="433"/>
      <c r="U38" s="433"/>
      <c r="V38" s="433" t="s">
        <v>311</v>
      </c>
      <c r="W38" s="433" t="s">
        <v>311</v>
      </c>
      <c r="X38" s="433" t="s">
        <v>311</v>
      </c>
      <c r="Y38" s="433" t="s">
        <v>311</v>
      </c>
      <c r="Z38" s="433" t="s">
        <v>311</v>
      </c>
      <c r="AA38" s="433" t="s">
        <v>311</v>
      </c>
      <c r="AB38" s="433" t="s">
        <v>311</v>
      </c>
      <c r="AC38" s="434" t="s">
        <v>311</v>
      </c>
      <c r="AD38" s="121">
        <f>ROUND((AH38/1000),0)</f>
        <v>0</v>
      </c>
      <c r="AE38" s="83" t="s">
        <v>1820</v>
      </c>
      <c r="AG38" s="77"/>
      <c r="AH38" s="151">
        <f>'Alimentazione CE Ricavi'!H27</f>
        <v>0</v>
      </c>
      <c r="AI38" s="151">
        <f>'Alimentazione CE Ricavi'!I27</f>
        <v>238000</v>
      </c>
      <c r="AL38" s="151">
        <f>'Alimentazione CE Ricavi'!L27</f>
        <v>0</v>
      </c>
    </row>
    <row r="39" spans="1:38" s="84" customFormat="1" ht="15">
      <c r="A39" s="83" t="s">
        <v>1837</v>
      </c>
      <c r="B39" s="396" t="s">
        <v>1839</v>
      </c>
      <c r="C39" s="397"/>
      <c r="D39" s="397"/>
      <c r="E39" s="397"/>
      <c r="F39" s="397"/>
      <c r="G39" s="397"/>
      <c r="H39" s="432" t="s">
        <v>1305</v>
      </c>
      <c r="I39" s="433" t="s">
        <v>311</v>
      </c>
      <c r="J39" s="433" t="s">
        <v>311</v>
      </c>
      <c r="K39" s="433" t="s">
        <v>311</v>
      </c>
      <c r="L39" s="433" t="s">
        <v>311</v>
      </c>
      <c r="M39" s="433" t="s">
        <v>311</v>
      </c>
      <c r="N39" s="433" t="s">
        <v>311</v>
      </c>
      <c r="O39" s="433" t="s">
        <v>311</v>
      </c>
      <c r="P39" s="433" t="s">
        <v>311</v>
      </c>
      <c r="Q39" s="433" t="s">
        <v>311</v>
      </c>
      <c r="R39" s="433"/>
      <c r="S39" s="433"/>
      <c r="T39" s="433"/>
      <c r="U39" s="433"/>
      <c r="V39" s="433" t="s">
        <v>311</v>
      </c>
      <c r="W39" s="433" t="s">
        <v>311</v>
      </c>
      <c r="X39" s="433" t="s">
        <v>311</v>
      </c>
      <c r="Y39" s="433" t="s">
        <v>311</v>
      </c>
      <c r="Z39" s="433" t="s">
        <v>311</v>
      </c>
      <c r="AA39" s="433" t="s">
        <v>311</v>
      </c>
      <c r="AB39" s="433" t="s">
        <v>311</v>
      </c>
      <c r="AC39" s="434" t="s">
        <v>311</v>
      </c>
      <c r="AD39" s="121">
        <f>ROUND((AH39/1000),0)</f>
        <v>0</v>
      </c>
      <c r="AE39" s="83" t="s">
        <v>1820</v>
      </c>
      <c r="AG39" s="77"/>
      <c r="AH39" s="151">
        <f>'Alimentazione CE Ricavi'!H28</f>
        <v>0</v>
      </c>
      <c r="AI39" s="151">
        <f>'Alimentazione CE Ricavi'!I28</f>
        <v>0</v>
      </c>
      <c r="AL39" s="151">
        <f>'Alimentazione CE Ricavi'!L28</f>
        <v>0</v>
      </c>
    </row>
    <row r="40" spans="1:38" s="84" customFormat="1" ht="15">
      <c r="A40" s="85"/>
      <c r="B40" s="435" t="s">
        <v>1840</v>
      </c>
      <c r="C40" s="436"/>
      <c r="D40" s="436"/>
      <c r="E40" s="436"/>
      <c r="F40" s="436"/>
      <c r="G40" s="436"/>
      <c r="H40" s="437" t="s">
        <v>1841</v>
      </c>
      <c r="I40" s="438" t="s">
        <v>311</v>
      </c>
      <c r="J40" s="438" t="s">
        <v>311</v>
      </c>
      <c r="K40" s="438" t="s">
        <v>311</v>
      </c>
      <c r="L40" s="438" t="s">
        <v>311</v>
      </c>
      <c r="M40" s="438" t="s">
        <v>311</v>
      </c>
      <c r="N40" s="438" t="s">
        <v>311</v>
      </c>
      <c r="O40" s="438" t="s">
        <v>311</v>
      </c>
      <c r="P40" s="438" t="s">
        <v>311</v>
      </c>
      <c r="Q40" s="438" t="s">
        <v>311</v>
      </c>
      <c r="R40" s="438"/>
      <c r="S40" s="438"/>
      <c r="T40" s="438"/>
      <c r="U40" s="438"/>
      <c r="V40" s="438" t="s">
        <v>311</v>
      </c>
      <c r="W40" s="438" t="s">
        <v>311</v>
      </c>
      <c r="X40" s="438" t="s">
        <v>311</v>
      </c>
      <c r="Y40" s="438" t="s">
        <v>311</v>
      </c>
      <c r="Z40" s="438" t="s">
        <v>311</v>
      </c>
      <c r="AA40" s="438" t="s">
        <v>311</v>
      </c>
      <c r="AB40" s="438" t="s">
        <v>311</v>
      </c>
      <c r="AC40" s="439" t="s">
        <v>311</v>
      </c>
      <c r="AD40" s="122">
        <f>SUM(AD41:AD43)</f>
        <v>626</v>
      </c>
      <c r="AE40" s="85" t="s">
        <v>1820</v>
      </c>
      <c r="AF40" s="76" t="s">
        <v>1821</v>
      </c>
      <c r="AG40" s="77"/>
      <c r="AH40" s="152">
        <f>SUM(AH41:AH43)</f>
        <v>626000</v>
      </c>
      <c r="AI40" s="152">
        <f>SUM(AI41:AI43)</f>
        <v>2328234</v>
      </c>
      <c r="AL40" s="152">
        <f>SUM(AL41:AL43)</f>
        <v>129234</v>
      </c>
    </row>
    <row r="41" spans="1:38" s="84" customFormat="1" ht="15">
      <c r="A41" s="83"/>
      <c r="B41" s="396" t="s">
        <v>1842</v>
      </c>
      <c r="C41" s="397"/>
      <c r="D41" s="397"/>
      <c r="E41" s="397"/>
      <c r="F41" s="397"/>
      <c r="G41" s="397"/>
      <c r="H41" s="432" t="s">
        <v>1843</v>
      </c>
      <c r="I41" s="433" t="s">
        <v>1920</v>
      </c>
      <c r="J41" s="433" t="s">
        <v>1920</v>
      </c>
      <c r="K41" s="433" t="s">
        <v>1920</v>
      </c>
      <c r="L41" s="433" t="s">
        <v>1920</v>
      </c>
      <c r="M41" s="433" t="s">
        <v>1920</v>
      </c>
      <c r="N41" s="433" t="s">
        <v>1920</v>
      </c>
      <c r="O41" s="433" t="s">
        <v>1920</v>
      </c>
      <c r="P41" s="433" t="s">
        <v>1920</v>
      </c>
      <c r="Q41" s="433" t="s">
        <v>1920</v>
      </c>
      <c r="R41" s="433"/>
      <c r="S41" s="433"/>
      <c r="T41" s="433"/>
      <c r="U41" s="433"/>
      <c r="V41" s="433" t="s">
        <v>1920</v>
      </c>
      <c r="W41" s="433" t="s">
        <v>1920</v>
      </c>
      <c r="X41" s="433" t="s">
        <v>1920</v>
      </c>
      <c r="Y41" s="433" t="s">
        <v>1920</v>
      </c>
      <c r="Z41" s="433" t="s">
        <v>1920</v>
      </c>
      <c r="AA41" s="433" t="s">
        <v>1920</v>
      </c>
      <c r="AB41" s="433" t="s">
        <v>1920</v>
      </c>
      <c r="AC41" s="434" t="s">
        <v>1920</v>
      </c>
      <c r="AD41" s="121">
        <f>ROUND((AH41/1000),0)</f>
        <v>546</v>
      </c>
      <c r="AE41" s="83" t="s">
        <v>1820</v>
      </c>
      <c r="AG41" s="77"/>
      <c r="AH41" s="151">
        <f>'Alimentazione CE Ricavi'!H31+'Alimentazione CE Ricavi'!H32+'Alimentazione CE Ricavi'!H33+'Alimentazione CE Ricavi'!H34+'Alimentazione CE Ricavi'!H35+'Alimentazione CE Ricavi'!H36</f>
        <v>546000</v>
      </c>
      <c r="AI41" s="151">
        <f>'Alimentazione CE Ricavi'!I31+'Alimentazione CE Ricavi'!I32+'Alimentazione CE Ricavi'!I33+'Alimentazione CE Ricavi'!I34+'Alimentazione CE Ricavi'!I35+'Alimentazione CE Ricavi'!I36</f>
        <v>2249000</v>
      </c>
      <c r="AL41" s="151">
        <f>'Alimentazione CE Ricavi'!L31+'Alimentazione CE Ricavi'!L32+'Alimentazione CE Ricavi'!L33+'Alimentazione CE Ricavi'!L34+'Alimentazione CE Ricavi'!L35+'Alimentazione CE Ricavi'!L36</f>
        <v>50000</v>
      </c>
    </row>
    <row r="42" spans="1:38" s="84" customFormat="1" ht="15">
      <c r="A42" s="83"/>
      <c r="B42" s="396" t="s">
        <v>1921</v>
      </c>
      <c r="C42" s="397"/>
      <c r="D42" s="397"/>
      <c r="E42" s="397"/>
      <c r="F42" s="397"/>
      <c r="G42" s="397"/>
      <c r="H42" s="432" t="s">
        <v>1922</v>
      </c>
      <c r="I42" s="433" t="s">
        <v>1920</v>
      </c>
      <c r="J42" s="433" t="s">
        <v>1920</v>
      </c>
      <c r="K42" s="433" t="s">
        <v>1920</v>
      </c>
      <c r="L42" s="433" t="s">
        <v>1920</v>
      </c>
      <c r="M42" s="433" t="s">
        <v>1920</v>
      </c>
      <c r="N42" s="433" t="s">
        <v>1920</v>
      </c>
      <c r="O42" s="433" t="s">
        <v>1920</v>
      </c>
      <c r="P42" s="433" t="s">
        <v>1920</v>
      </c>
      <c r="Q42" s="433" t="s">
        <v>1920</v>
      </c>
      <c r="R42" s="433"/>
      <c r="S42" s="433"/>
      <c r="T42" s="433"/>
      <c r="U42" s="433"/>
      <c r="V42" s="433" t="s">
        <v>1920</v>
      </c>
      <c r="W42" s="433" t="s">
        <v>1920</v>
      </c>
      <c r="X42" s="433" t="s">
        <v>1920</v>
      </c>
      <c r="Y42" s="433" t="s">
        <v>1920</v>
      </c>
      <c r="Z42" s="433" t="s">
        <v>1920</v>
      </c>
      <c r="AA42" s="433" t="s">
        <v>1920</v>
      </c>
      <c r="AB42" s="433" t="s">
        <v>1920</v>
      </c>
      <c r="AC42" s="434" t="s">
        <v>1920</v>
      </c>
      <c r="AD42" s="121">
        <f>ROUND((AH42/1000),0)</f>
        <v>0</v>
      </c>
      <c r="AE42" s="83" t="s">
        <v>1820</v>
      </c>
      <c r="AG42" s="77"/>
      <c r="AH42" s="151">
        <f>'Alimentazione CE Ricavi'!H37</f>
        <v>0</v>
      </c>
      <c r="AI42" s="151">
        <f>'Alimentazione CE Ricavi'!I37</f>
        <v>0</v>
      </c>
      <c r="AL42" s="151">
        <f>'Alimentazione CE Ricavi'!L37</f>
        <v>0</v>
      </c>
    </row>
    <row r="43" spans="1:38" s="84" customFormat="1" ht="15">
      <c r="A43" s="83"/>
      <c r="B43" s="396" t="s">
        <v>1923</v>
      </c>
      <c r="C43" s="397"/>
      <c r="D43" s="397"/>
      <c r="E43" s="397"/>
      <c r="F43" s="397"/>
      <c r="G43" s="397"/>
      <c r="H43" s="432" t="s">
        <v>1924</v>
      </c>
      <c r="I43" s="433" t="s">
        <v>311</v>
      </c>
      <c r="J43" s="433" t="s">
        <v>311</v>
      </c>
      <c r="K43" s="433" t="s">
        <v>311</v>
      </c>
      <c r="L43" s="433" t="s">
        <v>311</v>
      </c>
      <c r="M43" s="433" t="s">
        <v>311</v>
      </c>
      <c r="N43" s="433" t="s">
        <v>311</v>
      </c>
      <c r="O43" s="433" t="s">
        <v>311</v>
      </c>
      <c r="P43" s="433" t="s">
        <v>311</v>
      </c>
      <c r="Q43" s="433" t="s">
        <v>311</v>
      </c>
      <c r="R43" s="433"/>
      <c r="S43" s="433"/>
      <c r="T43" s="433"/>
      <c r="U43" s="433"/>
      <c r="V43" s="433" t="s">
        <v>311</v>
      </c>
      <c r="W43" s="433" t="s">
        <v>311</v>
      </c>
      <c r="X43" s="433" t="s">
        <v>311</v>
      </c>
      <c r="Y43" s="433" t="s">
        <v>311</v>
      </c>
      <c r="Z43" s="433" t="s">
        <v>311</v>
      </c>
      <c r="AA43" s="433" t="s">
        <v>311</v>
      </c>
      <c r="AB43" s="433" t="s">
        <v>311</v>
      </c>
      <c r="AC43" s="434" t="s">
        <v>311</v>
      </c>
      <c r="AD43" s="121">
        <f>ROUND((AH43/1000),0)</f>
        <v>80</v>
      </c>
      <c r="AE43" s="83" t="s">
        <v>1820</v>
      </c>
      <c r="AG43" s="77"/>
      <c r="AH43" s="151">
        <f>'Alimentazione CE Ricavi'!H38</f>
        <v>80000</v>
      </c>
      <c r="AI43" s="151">
        <f>'Alimentazione CE Ricavi'!I38</f>
        <v>79234</v>
      </c>
      <c r="AL43" s="151">
        <f>'Alimentazione CE Ricavi'!L38</f>
        <v>79234</v>
      </c>
    </row>
    <row r="44" spans="1:38" s="84" customFormat="1" ht="15">
      <c r="A44" s="81"/>
      <c r="B44" s="427" t="s">
        <v>1925</v>
      </c>
      <c r="C44" s="428"/>
      <c r="D44" s="428"/>
      <c r="E44" s="428"/>
      <c r="F44" s="428"/>
      <c r="G44" s="428"/>
      <c r="H44" s="429" t="s">
        <v>1926</v>
      </c>
      <c r="I44" s="430" t="s">
        <v>311</v>
      </c>
      <c r="J44" s="430" t="s">
        <v>311</v>
      </c>
      <c r="K44" s="430" t="s">
        <v>311</v>
      </c>
      <c r="L44" s="430" t="s">
        <v>311</v>
      </c>
      <c r="M44" s="430" t="s">
        <v>311</v>
      </c>
      <c r="N44" s="430" t="s">
        <v>311</v>
      </c>
      <c r="O44" s="430" t="s">
        <v>311</v>
      </c>
      <c r="P44" s="430" t="s">
        <v>311</v>
      </c>
      <c r="Q44" s="430" t="s">
        <v>311</v>
      </c>
      <c r="R44" s="430"/>
      <c r="S44" s="430"/>
      <c r="T44" s="430"/>
      <c r="U44" s="430"/>
      <c r="V44" s="430" t="s">
        <v>311</v>
      </c>
      <c r="W44" s="430" t="s">
        <v>311</v>
      </c>
      <c r="X44" s="430" t="s">
        <v>311</v>
      </c>
      <c r="Y44" s="430" t="s">
        <v>311</v>
      </c>
      <c r="Z44" s="430" t="s">
        <v>311</v>
      </c>
      <c r="AA44" s="430" t="s">
        <v>311</v>
      </c>
      <c r="AB44" s="430" t="s">
        <v>311</v>
      </c>
      <c r="AC44" s="431" t="s">
        <v>311</v>
      </c>
      <c r="AD44" s="123">
        <f>SUM(AD45:AD48)</f>
        <v>0</v>
      </c>
      <c r="AE44" s="81" t="s">
        <v>1820</v>
      </c>
      <c r="AF44" s="76" t="s">
        <v>1821</v>
      </c>
      <c r="AG44" s="77"/>
      <c r="AH44" s="153">
        <f>SUM(AH45:AH48)</f>
        <v>0</v>
      </c>
      <c r="AI44" s="153">
        <f>SUM(AI45:AI48)</f>
        <v>0</v>
      </c>
      <c r="AL44" s="153">
        <f>SUM(AL45:AL48)</f>
        <v>0</v>
      </c>
    </row>
    <row r="45" spans="1:38" s="84" customFormat="1" ht="15">
      <c r="A45" s="83"/>
      <c r="B45" s="440" t="s">
        <v>1927</v>
      </c>
      <c r="C45" s="441"/>
      <c r="D45" s="441"/>
      <c r="E45" s="441"/>
      <c r="F45" s="441"/>
      <c r="G45" s="441"/>
      <c r="H45" s="442" t="s">
        <v>1312</v>
      </c>
      <c r="I45" s="443" t="s">
        <v>372</v>
      </c>
      <c r="J45" s="443" t="s">
        <v>372</v>
      </c>
      <c r="K45" s="443" t="s">
        <v>372</v>
      </c>
      <c r="L45" s="443" t="s">
        <v>372</v>
      </c>
      <c r="M45" s="443" t="s">
        <v>372</v>
      </c>
      <c r="N45" s="443" t="s">
        <v>372</v>
      </c>
      <c r="O45" s="443" t="s">
        <v>372</v>
      </c>
      <c r="P45" s="443" t="s">
        <v>372</v>
      </c>
      <c r="Q45" s="443" t="s">
        <v>372</v>
      </c>
      <c r="R45" s="443"/>
      <c r="S45" s="443"/>
      <c r="T45" s="443"/>
      <c r="U45" s="443"/>
      <c r="V45" s="443" t="s">
        <v>372</v>
      </c>
      <c r="W45" s="443" t="s">
        <v>372</v>
      </c>
      <c r="X45" s="443" t="s">
        <v>372</v>
      </c>
      <c r="Y45" s="443" t="s">
        <v>372</v>
      </c>
      <c r="Z45" s="443" t="s">
        <v>372</v>
      </c>
      <c r="AA45" s="443" t="s">
        <v>372</v>
      </c>
      <c r="AB45" s="443" t="s">
        <v>372</v>
      </c>
      <c r="AC45" s="444" t="s">
        <v>372</v>
      </c>
      <c r="AD45" s="121">
        <f>ROUND((AH45/1000),0)</f>
        <v>0</v>
      </c>
      <c r="AE45" s="83" t="s">
        <v>1820</v>
      </c>
      <c r="AG45" s="77"/>
      <c r="AH45" s="154">
        <f>'Alimentazione CE Ricavi'!H40</f>
        <v>0</v>
      </c>
      <c r="AI45" s="154">
        <f>'Alimentazione CE Ricavi'!I40</f>
        <v>0</v>
      </c>
      <c r="AL45" s="154">
        <f>'Alimentazione CE Ricavi'!L40</f>
        <v>0</v>
      </c>
    </row>
    <row r="46" spans="1:38" s="84" customFormat="1" ht="15">
      <c r="A46" s="83"/>
      <c r="B46" s="440" t="s">
        <v>1928</v>
      </c>
      <c r="C46" s="441"/>
      <c r="D46" s="441"/>
      <c r="E46" s="441"/>
      <c r="F46" s="441"/>
      <c r="G46" s="441"/>
      <c r="H46" s="442" t="s">
        <v>373</v>
      </c>
      <c r="I46" s="443" t="s">
        <v>372</v>
      </c>
      <c r="J46" s="443" t="s">
        <v>372</v>
      </c>
      <c r="K46" s="443" t="s">
        <v>372</v>
      </c>
      <c r="L46" s="443" t="s">
        <v>372</v>
      </c>
      <c r="M46" s="443" t="s">
        <v>372</v>
      </c>
      <c r="N46" s="443" t="s">
        <v>372</v>
      </c>
      <c r="O46" s="443" t="s">
        <v>372</v>
      </c>
      <c r="P46" s="443" t="s">
        <v>372</v>
      </c>
      <c r="Q46" s="443" t="s">
        <v>372</v>
      </c>
      <c r="R46" s="443"/>
      <c r="S46" s="443"/>
      <c r="T46" s="443"/>
      <c r="U46" s="443"/>
      <c r="V46" s="443" t="s">
        <v>372</v>
      </c>
      <c r="W46" s="443" t="s">
        <v>372</v>
      </c>
      <c r="X46" s="443" t="s">
        <v>372</v>
      </c>
      <c r="Y46" s="443" t="s">
        <v>372</v>
      </c>
      <c r="Z46" s="443" t="s">
        <v>372</v>
      </c>
      <c r="AA46" s="443" t="s">
        <v>372</v>
      </c>
      <c r="AB46" s="443" t="s">
        <v>372</v>
      </c>
      <c r="AC46" s="444" t="s">
        <v>372</v>
      </c>
      <c r="AD46" s="121">
        <f>ROUND((AH46/1000),0)</f>
        <v>0</v>
      </c>
      <c r="AE46" s="83" t="s">
        <v>1820</v>
      </c>
      <c r="AG46" s="77"/>
      <c r="AH46" s="154">
        <f>'Alimentazione CE Ricavi'!H41</f>
        <v>0</v>
      </c>
      <c r="AI46" s="154">
        <f>'Alimentazione CE Ricavi'!I41</f>
        <v>0</v>
      </c>
      <c r="AL46" s="154">
        <f>'Alimentazione CE Ricavi'!L41</f>
        <v>0</v>
      </c>
    </row>
    <row r="47" spans="1:38" s="84" customFormat="1" ht="15">
      <c r="A47" s="83"/>
      <c r="B47" s="440" t="s">
        <v>1929</v>
      </c>
      <c r="C47" s="441"/>
      <c r="D47" s="441"/>
      <c r="E47" s="441"/>
      <c r="F47" s="441"/>
      <c r="G47" s="441"/>
      <c r="H47" s="442" t="s">
        <v>374</v>
      </c>
      <c r="I47" s="443" t="s">
        <v>372</v>
      </c>
      <c r="J47" s="443" t="s">
        <v>372</v>
      </c>
      <c r="K47" s="443" t="s">
        <v>372</v>
      </c>
      <c r="L47" s="443" t="s">
        <v>372</v>
      </c>
      <c r="M47" s="443" t="s">
        <v>372</v>
      </c>
      <c r="N47" s="443" t="s">
        <v>372</v>
      </c>
      <c r="O47" s="443" t="s">
        <v>372</v>
      </c>
      <c r="P47" s="443" t="s">
        <v>372</v>
      </c>
      <c r="Q47" s="443" t="s">
        <v>372</v>
      </c>
      <c r="R47" s="443"/>
      <c r="S47" s="443"/>
      <c r="T47" s="443"/>
      <c r="U47" s="443"/>
      <c r="V47" s="443" t="s">
        <v>372</v>
      </c>
      <c r="W47" s="443" t="s">
        <v>372</v>
      </c>
      <c r="X47" s="443" t="s">
        <v>372</v>
      </c>
      <c r="Y47" s="443" t="s">
        <v>372</v>
      </c>
      <c r="Z47" s="443" t="s">
        <v>372</v>
      </c>
      <c r="AA47" s="443" t="s">
        <v>372</v>
      </c>
      <c r="AB47" s="443" t="s">
        <v>372</v>
      </c>
      <c r="AC47" s="444" t="s">
        <v>372</v>
      </c>
      <c r="AD47" s="121">
        <f>ROUND((AH47/1000),0)</f>
        <v>0</v>
      </c>
      <c r="AE47" s="83" t="s">
        <v>1820</v>
      </c>
      <c r="AG47" s="77"/>
      <c r="AH47" s="154">
        <f>'Alimentazione CE Ricavi'!H43+'Alimentazione CE Ricavi'!H44</f>
        <v>0</v>
      </c>
      <c r="AI47" s="154">
        <f>'Alimentazione CE Ricavi'!I43+'Alimentazione CE Ricavi'!I44</f>
        <v>0</v>
      </c>
      <c r="AL47" s="154">
        <f>'Alimentazione CE Ricavi'!L43+'Alimentazione CE Ricavi'!L44</f>
        <v>0</v>
      </c>
    </row>
    <row r="48" spans="1:38" s="84" customFormat="1" ht="15">
      <c r="A48" s="83"/>
      <c r="B48" s="440" t="s">
        <v>1930</v>
      </c>
      <c r="C48" s="441"/>
      <c r="D48" s="441"/>
      <c r="E48" s="441"/>
      <c r="F48" s="441"/>
      <c r="G48" s="441"/>
      <c r="H48" s="442" t="s">
        <v>375</v>
      </c>
      <c r="I48" s="443" t="s">
        <v>311</v>
      </c>
      <c r="J48" s="443" t="s">
        <v>311</v>
      </c>
      <c r="K48" s="443" t="s">
        <v>311</v>
      </c>
      <c r="L48" s="443" t="s">
        <v>311</v>
      </c>
      <c r="M48" s="443" t="s">
        <v>311</v>
      </c>
      <c r="N48" s="443" t="s">
        <v>311</v>
      </c>
      <c r="O48" s="443" t="s">
        <v>311</v>
      </c>
      <c r="P48" s="443" t="s">
        <v>311</v>
      </c>
      <c r="Q48" s="443" t="s">
        <v>311</v>
      </c>
      <c r="R48" s="443"/>
      <c r="S48" s="443"/>
      <c r="T48" s="443"/>
      <c r="U48" s="443"/>
      <c r="V48" s="443" t="s">
        <v>311</v>
      </c>
      <c r="W48" s="443" t="s">
        <v>311</v>
      </c>
      <c r="X48" s="443" t="s">
        <v>311</v>
      </c>
      <c r="Y48" s="443" t="s">
        <v>311</v>
      </c>
      <c r="Z48" s="443" t="s">
        <v>311</v>
      </c>
      <c r="AA48" s="443" t="s">
        <v>311</v>
      </c>
      <c r="AB48" s="443" t="s">
        <v>311</v>
      </c>
      <c r="AC48" s="444" t="s">
        <v>311</v>
      </c>
      <c r="AD48" s="121">
        <f>ROUND((AH48/1000),0)</f>
        <v>0</v>
      </c>
      <c r="AE48" s="83" t="s">
        <v>1820</v>
      </c>
      <c r="AG48" s="77"/>
      <c r="AH48" s="154">
        <f>'Alimentazione CE Ricavi'!H45</f>
        <v>0</v>
      </c>
      <c r="AI48" s="154">
        <f>'Alimentazione CE Ricavi'!I45</f>
        <v>0</v>
      </c>
      <c r="AL48" s="154">
        <f>'Alimentazione CE Ricavi'!L45</f>
        <v>0</v>
      </c>
    </row>
    <row r="49" spans="1:38" s="84" customFormat="1" ht="15">
      <c r="A49" s="81"/>
      <c r="B49" s="427" t="s">
        <v>1931</v>
      </c>
      <c r="C49" s="428"/>
      <c r="D49" s="428"/>
      <c r="E49" s="428"/>
      <c r="F49" s="428"/>
      <c r="G49" s="428"/>
      <c r="H49" s="429" t="s">
        <v>1932</v>
      </c>
      <c r="I49" s="430" t="s">
        <v>1933</v>
      </c>
      <c r="J49" s="430" t="s">
        <v>1933</v>
      </c>
      <c r="K49" s="430" t="s">
        <v>1933</v>
      </c>
      <c r="L49" s="430" t="s">
        <v>1933</v>
      </c>
      <c r="M49" s="430" t="s">
        <v>1933</v>
      </c>
      <c r="N49" s="430" t="s">
        <v>1933</v>
      </c>
      <c r="O49" s="430" t="s">
        <v>1933</v>
      </c>
      <c r="P49" s="430" t="s">
        <v>1933</v>
      </c>
      <c r="Q49" s="430" t="s">
        <v>1933</v>
      </c>
      <c r="R49" s="430"/>
      <c r="S49" s="430"/>
      <c r="T49" s="430"/>
      <c r="U49" s="430"/>
      <c r="V49" s="430" t="s">
        <v>1933</v>
      </c>
      <c r="W49" s="430" t="s">
        <v>1933</v>
      </c>
      <c r="X49" s="430" t="s">
        <v>1933</v>
      </c>
      <c r="Y49" s="430" t="s">
        <v>1933</v>
      </c>
      <c r="Z49" s="430" t="s">
        <v>1933</v>
      </c>
      <c r="AA49" s="430" t="s">
        <v>1933</v>
      </c>
      <c r="AB49" s="430" t="s">
        <v>1933</v>
      </c>
      <c r="AC49" s="431" t="s">
        <v>1933</v>
      </c>
      <c r="AD49" s="123">
        <f>ROUND((AH49/1000),0)</f>
        <v>0</v>
      </c>
      <c r="AE49" s="81" t="s">
        <v>1820</v>
      </c>
      <c r="AF49" s="76" t="s">
        <v>1821</v>
      </c>
      <c r="AG49" s="77"/>
      <c r="AH49" s="150">
        <f>'Alimentazione CE Ricavi'!H46</f>
        <v>0</v>
      </c>
      <c r="AI49" s="150">
        <f>'Alimentazione CE Ricavi'!I46</f>
        <v>0</v>
      </c>
      <c r="AL49" s="150">
        <f>'Alimentazione CE Ricavi'!L46</f>
        <v>0</v>
      </c>
    </row>
    <row r="50" spans="1:38" s="84" customFormat="1" ht="15">
      <c r="A50" s="75"/>
      <c r="B50" s="408" t="s">
        <v>1934</v>
      </c>
      <c r="C50" s="409"/>
      <c r="D50" s="409"/>
      <c r="E50" s="409"/>
      <c r="F50" s="409"/>
      <c r="G50" s="409"/>
      <c r="H50" s="424" t="s">
        <v>1935</v>
      </c>
      <c r="I50" s="425" t="s">
        <v>1933</v>
      </c>
      <c r="J50" s="425" t="s">
        <v>1933</v>
      </c>
      <c r="K50" s="425" t="s">
        <v>1933</v>
      </c>
      <c r="L50" s="425" t="s">
        <v>1933</v>
      </c>
      <c r="M50" s="425" t="s">
        <v>1933</v>
      </c>
      <c r="N50" s="425" t="s">
        <v>1933</v>
      </c>
      <c r="O50" s="425" t="s">
        <v>1933</v>
      </c>
      <c r="P50" s="425" t="s">
        <v>1933</v>
      </c>
      <c r="Q50" s="425" t="s">
        <v>1933</v>
      </c>
      <c r="R50" s="425"/>
      <c r="S50" s="425"/>
      <c r="T50" s="425"/>
      <c r="U50" s="425"/>
      <c r="V50" s="425" t="s">
        <v>1933</v>
      </c>
      <c r="W50" s="425" t="s">
        <v>1933</v>
      </c>
      <c r="X50" s="425" t="s">
        <v>1933</v>
      </c>
      <c r="Y50" s="425" t="s">
        <v>1933</v>
      </c>
      <c r="Z50" s="425" t="s">
        <v>1933</v>
      </c>
      <c r="AA50" s="425" t="s">
        <v>1933</v>
      </c>
      <c r="AB50" s="425" t="s">
        <v>1933</v>
      </c>
      <c r="AC50" s="426" t="s">
        <v>1933</v>
      </c>
      <c r="AD50" s="119">
        <f>SUM(AD51:AD52)</f>
        <v>0</v>
      </c>
      <c r="AE50" s="86" t="s">
        <v>1936</v>
      </c>
      <c r="AF50" s="76" t="s">
        <v>1821</v>
      </c>
      <c r="AG50" s="77"/>
      <c r="AH50" s="149">
        <f>SUM(AH51:AH52)</f>
        <v>0</v>
      </c>
      <c r="AI50" s="149">
        <f>SUM(AI51:AI52)</f>
        <v>0</v>
      </c>
      <c r="AL50" s="149">
        <f>SUM(AL51:AL52)</f>
        <v>0</v>
      </c>
    </row>
    <row r="51" spans="1:38" s="84" customFormat="1" ht="28.5" customHeight="1">
      <c r="A51" s="83"/>
      <c r="B51" s="440" t="s">
        <v>1937</v>
      </c>
      <c r="C51" s="441"/>
      <c r="D51" s="441"/>
      <c r="E51" s="441"/>
      <c r="F51" s="441"/>
      <c r="G51" s="441"/>
      <c r="H51" s="442" t="s">
        <v>5</v>
      </c>
      <c r="I51" s="443" t="s">
        <v>311</v>
      </c>
      <c r="J51" s="443" t="s">
        <v>311</v>
      </c>
      <c r="K51" s="443" t="s">
        <v>311</v>
      </c>
      <c r="L51" s="443" t="s">
        <v>311</v>
      </c>
      <c r="M51" s="443" t="s">
        <v>311</v>
      </c>
      <c r="N51" s="443" t="s">
        <v>311</v>
      </c>
      <c r="O51" s="443" t="s">
        <v>311</v>
      </c>
      <c r="P51" s="443" t="s">
        <v>311</v>
      </c>
      <c r="Q51" s="443" t="s">
        <v>311</v>
      </c>
      <c r="R51" s="443"/>
      <c r="S51" s="443"/>
      <c r="T51" s="443"/>
      <c r="U51" s="443"/>
      <c r="V51" s="443" t="s">
        <v>311</v>
      </c>
      <c r="W51" s="443" t="s">
        <v>311</v>
      </c>
      <c r="X51" s="443" t="s">
        <v>311</v>
      </c>
      <c r="Y51" s="443" t="s">
        <v>311</v>
      </c>
      <c r="Z51" s="443" t="s">
        <v>311</v>
      </c>
      <c r="AA51" s="443" t="s">
        <v>311</v>
      </c>
      <c r="AB51" s="443" t="s">
        <v>311</v>
      </c>
      <c r="AC51" s="444" t="s">
        <v>311</v>
      </c>
      <c r="AD51" s="121">
        <f>ROUND((AH51/1000),0)</f>
        <v>0</v>
      </c>
      <c r="AE51" s="103" t="s">
        <v>1936</v>
      </c>
      <c r="AG51" s="77"/>
      <c r="AH51" s="154">
        <f>'Alimentazione CE Ricavi'!H48</f>
        <v>0</v>
      </c>
      <c r="AI51" s="154">
        <f>'Alimentazione CE Ricavi'!I48</f>
        <v>0</v>
      </c>
      <c r="AL51" s="154">
        <f>'Alimentazione CE Ricavi'!L48</f>
        <v>0</v>
      </c>
    </row>
    <row r="52" spans="1:38" s="84" customFormat="1" ht="15">
      <c r="A52" s="83"/>
      <c r="B52" s="440" t="s">
        <v>1938</v>
      </c>
      <c r="C52" s="441"/>
      <c r="D52" s="441"/>
      <c r="E52" s="441"/>
      <c r="F52" s="441"/>
      <c r="G52" s="441"/>
      <c r="H52" s="442" t="s">
        <v>1389</v>
      </c>
      <c r="I52" s="443" t="s">
        <v>311</v>
      </c>
      <c r="J52" s="443" t="s">
        <v>311</v>
      </c>
      <c r="K52" s="443" t="s">
        <v>311</v>
      </c>
      <c r="L52" s="443" t="s">
        <v>311</v>
      </c>
      <c r="M52" s="443" t="s">
        <v>311</v>
      </c>
      <c r="N52" s="443" t="s">
        <v>311</v>
      </c>
      <c r="O52" s="443" t="s">
        <v>311</v>
      </c>
      <c r="P52" s="443" t="s">
        <v>311</v>
      </c>
      <c r="Q52" s="443" t="s">
        <v>311</v>
      </c>
      <c r="R52" s="443"/>
      <c r="S52" s="443"/>
      <c r="T52" s="443"/>
      <c r="U52" s="443"/>
      <c r="V52" s="443" t="s">
        <v>311</v>
      </c>
      <c r="W52" s="443" t="s">
        <v>311</v>
      </c>
      <c r="X52" s="443" t="s">
        <v>311</v>
      </c>
      <c r="Y52" s="443" t="s">
        <v>311</v>
      </c>
      <c r="Z52" s="443" t="s">
        <v>311</v>
      </c>
      <c r="AA52" s="443" t="s">
        <v>311</v>
      </c>
      <c r="AB52" s="443" t="s">
        <v>311</v>
      </c>
      <c r="AC52" s="444" t="s">
        <v>311</v>
      </c>
      <c r="AD52" s="121">
        <f>ROUND((AH52/1000),0)</f>
        <v>0</v>
      </c>
      <c r="AE52" s="103" t="s">
        <v>1936</v>
      </c>
      <c r="AG52" s="77"/>
      <c r="AH52" s="154">
        <f>'Alimentazione CE Ricavi'!H49</f>
        <v>0</v>
      </c>
      <c r="AI52" s="154">
        <f>'Alimentazione CE Ricavi'!I49</f>
        <v>0</v>
      </c>
      <c r="AL52" s="154">
        <f>'Alimentazione CE Ricavi'!L49</f>
        <v>0</v>
      </c>
    </row>
    <row r="53" spans="1:38" s="84" customFormat="1" ht="15">
      <c r="A53" s="75"/>
      <c r="B53" s="408" t="s">
        <v>1390</v>
      </c>
      <c r="C53" s="409"/>
      <c r="D53" s="409"/>
      <c r="E53" s="409"/>
      <c r="F53" s="409"/>
      <c r="G53" s="409"/>
      <c r="H53" s="424" t="s">
        <v>1391</v>
      </c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6"/>
      <c r="AD53" s="119">
        <f>SUM(AD54:AD57)</f>
        <v>100</v>
      </c>
      <c r="AE53" s="75" t="s">
        <v>1820</v>
      </c>
      <c r="AF53" s="76" t="s">
        <v>1821</v>
      </c>
      <c r="AG53" s="77"/>
      <c r="AH53" s="149">
        <f>SUM(AH54:AH57)</f>
        <v>100000</v>
      </c>
      <c r="AI53" s="149">
        <f>SUM(AI54:AI57)</f>
        <v>21000</v>
      </c>
      <c r="AL53" s="149">
        <f>SUM(AL54:AL57)</f>
        <v>0</v>
      </c>
    </row>
    <row r="54" spans="1:38" s="84" customFormat="1" ht="26.25" customHeight="1">
      <c r="A54" s="83"/>
      <c r="B54" s="396" t="s">
        <v>1392</v>
      </c>
      <c r="C54" s="397"/>
      <c r="D54" s="397"/>
      <c r="E54" s="397"/>
      <c r="F54" s="397"/>
      <c r="G54" s="397"/>
      <c r="H54" s="398" t="s">
        <v>1393</v>
      </c>
      <c r="I54" s="399" t="s">
        <v>311</v>
      </c>
      <c r="J54" s="399" t="s">
        <v>311</v>
      </c>
      <c r="K54" s="399" t="s">
        <v>311</v>
      </c>
      <c r="L54" s="399" t="s">
        <v>311</v>
      </c>
      <c r="M54" s="399" t="s">
        <v>311</v>
      </c>
      <c r="N54" s="399" t="s">
        <v>311</v>
      </c>
      <c r="O54" s="399" t="s">
        <v>311</v>
      </c>
      <c r="P54" s="399" t="s">
        <v>311</v>
      </c>
      <c r="Q54" s="399" t="s">
        <v>311</v>
      </c>
      <c r="R54" s="399"/>
      <c r="S54" s="399"/>
      <c r="T54" s="399"/>
      <c r="U54" s="399"/>
      <c r="V54" s="399" t="s">
        <v>311</v>
      </c>
      <c r="W54" s="399" t="s">
        <v>311</v>
      </c>
      <c r="X54" s="399" t="s">
        <v>311</v>
      </c>
      <c r="Y54" s="399" t="s">
        <v>311</v>
      </c>
      <c r="Z54" s="399" t="s">
        <v>311</v>
      </c>
      <c r="AA54" s="399" t="s">
        <v>311</v>
      </c>
      <c r="AB54" s="399" t="s">
        <v>311</v>
      </c>
      <c r="AC54" s="400" t="s">
        <v>311</v>
      </c>
      <c r="AD54" s="121">
        <f>ROUND((AH54/1000),0)</f>
        <v>0</v>
      </c>
      <c r="AE54" s="83" t="s">
        <v>1820</v>
      </c>
      <c r="AG54" s="77"/>
      <c r="AH54" s="154">
        <f>'Alimentazione CE Ricavi'!H51</f>
        <v>0</v>
      </c>
      <c r="AI54" s="154">
        <f>'Alimentazione CE Ricavi'!I51</f>
        <v>0</v>
      </c>
      <c r="AL54" s="154">
        <f>'Alimentazione CE Ricavi'!L51</f>
        <v>0</v>
      </c>
    </row>
    <row r="55" spans="1:38" s="84" customFormat="1" ht="24.75" customHeight="1">
      <c r="A55" s="83"/>
      <c r="B55" s="396" t="s">
        <v>1394</v>
      </c>
      <c r="C55" s="397"/>
      <c r="D55" s="397"/>
      <c r="E55" s="397"/>
      <c r="F55" s="397"/>
      <c r="G55" s="397"/>
      <c r="H55" s="398" t="s">
        <v>1395</v>
      </c>
      <c r="I55" s="399" t="s">
        <v>1396</v>
      </c>
      <c r="J55" s="399" t="s">
        <v>1396</v>
      </c>
      <c r="K55" s="399" t="s">
        <v>1396</v>
      </c>
      <c r="L55" s="399" t="s">
        <v>1396</v>
      </c>
      <c r="M55" s="399" t="s">
        <v>1396</v>
      </c>
      <c r="N55" s="399" t="s">
        <v>1396</v>
      </c>
      <c r="O55" s="399" t="s">
        <v>1396</v>
      </c>
      <c r="P55" s="399" t="s">
        <v>1396</v>
      </c>
      <c r="Q55" s="399" t="s">
        <v>1396</v>
      </c>
      <c r="R55" s="399"/>
      <c r="S55" s="399"/>
      <c r="T55" s="399"/>
      <c r="U55" s="399"/>
      <c r="V55" s="399" t="s">
        <v>1396</v>
      </c>
      <c r="W55" s="399" t="s">
        <v>1396</v>
      </c>
      <c r="X55" s="399" t="s">
        <v>1396</v>
      </c>
      <c r="Y55" s="399" t="s">
        <v>1396</v>
      </c>
      <c r="Z55" s="399" t="s">
        <v>1396</v>
      </c>
      <c r="AA55" s="399" t="s">
        <v>1396</v>
      </c>
      <c r="AB55" s="399" t="s">
        <v>1396</v>
      </c>
      <c r="AC55" s="400" t="s">
        <v>1396</v>
      </c>
      <c r="AD55" s="121">
        <f>ROUND((AH55/1000),0)</f>
        <v>0</v>
      </c>
      <c r="AE55" s="83" t="s">
        <v>1820</v>
      </c>
      <c r="AG55" s="77"/>
      <c r="AH55" s="154">
        <f>'Alimentazione CE Ricavi'!H52</f>
        <v>0</v>
      </c>
      <c r="AI55" s="154">
        <f>'Alimentazione CE Ricavi'!I52</f>
        <v>0</v>
      </c>
      <c r="AL55" s="154">
        <f>'Alimentazione CE Ricavi'!L52</f>
        <v>0</v>
      </c>
    </row>
    <row r="56" spans="1:38" s="84" customFormat="1" ht="15">
      <c r="A56" s="83"/>
      <c r="B56" s="396" t="s">
        <v>1397</v>
      </c>
      <c r="C56" s="397"/>
      <c r="D56" s="397"/>
      <c r="E56" s="397"/>
      <c r="F56" s="397"/>
      <c r="G56" s="397"/>
      <c r="H56" s="398" t="s">
        <v>1939</v>
      </c>
      <c r="I56" s="399" t="s">
        <v>1396</v>
      </c>
      <c r="J56" s="399" t="s">
        <v>1396</v>
      </c>
      <c r="K56" s="399" t="s">
        <v>1396</v>
      </c>
      <c r="L56" s="399" t="s">
        <v>1396</v>
      </c>
      <c r="M56" s="399" t="s">
        <v>1396</v>
      </c>
      <c r="N56" s="399" t="s">
        <v>1396</v>
      </c>
      <c r="O56" s="399" t="s">
        <v>1396</v>
      </c>
      <c r="P56" s="399" t="s">
        <v>1396</v>
      </c>
      <c r="Q56" s="399" t="s">
        <v>1396</v>
      </c>
      <c r="R56" s="399"/>
      <c r="S56" s="399"/>
      <c r="T56" s="399"/>
      <c r="U56" s="399"/>
      <c r="V56" s="399" t="s">
        <v>1396</v>
      </c>
      <c r="W56" s="399" t="s">
        <v>1396</v>
      </c>
      <c r="X56" s="399" t="s">
        <v>1396</v>
      </c>
      <c r="Y56" s="399" t="s">
        <v>1396</v>
      </c>
      <c r="Z56" s="399" t="s">
        <v>1396</v>
      </c>
      <c r="AA56" s="399" t="s">
        <v>1396</v>
      </c>
      <c r="AB56" s="399" t="s">
        <v>1396</v>
      </c>
      <c r="AC56" s="400" t="s">
        <v>1396</v>
      </c>
      <c r="AD56" s="121">
        <f>ROUND((AH56/1000),0)</f>
        <v>0</v>
      </c>
      <c r="AE56" s="83" t="s">
        <v>1820</v>
      </c>
      <c r="AG56" s="77"/>
      <c r="AH56" s="154">
        <f>'Alimentazione CE Ricavi'!H53</f>
        <v>0</v>
      </c>
      <c r="AI56" s="154">
        <f>'Alimentazione CE Ricavi'!I53</f>
        <v>0</v>
      </c>
      <c r="AL56" s="154">
        <f>'Alimentazione CE Ricavi'!L53</f>
        <v>0</v>
      </c>
    </row>
    <row r="57" spans="1:38" s="84" customFormat="1" ht="15">
      <c r="A57" s="83"/>
      <c r="B57" s="396" t="s">
        <v>1940</v>
      </c>
      <c r="C57" s="397"/>
      <c r="D57" s="397"/>
      <c r="E57" s="397"/>
      <c r="F57" s="397"/>
      <c r="G57" s="397"/>
      <c r="H57" s="398" t="s">
        <v>1941</v>
      </c>
      <c r="I57" s="399" t="s">
        <v>1396</v>
      </c>
      <c r="J57" s="399" t="s">
        <v>1396</v>
      </c>
      <c r="K57" s="399" t="s">
        <v>1396</v>
      </c>
      <c r="L57" s="399" t="s">
        <v>1396</v>
      </c>
      <c r="M57" s="399" t="s">
        <v>1396</v>
      </c>
      <c r="N57" s="399" t="s">
        <v>1396</v>
      </c>
      <c r="O57" s="399" t="s">
        <v>1396</v>
      </c>
      <c r="P57" s="399" t="s">
        <v>1396</v>
      </c>
      <c r="Q57" s="399" t="s">
        <v>1396</v>
      </c>
      <c r="R57" s="399"/>
      <c r="S57" s="399"/>
      <c r="T57" s="399"/>
      <c r="U57" s="399"/>
      <c r="V57" s="399" t="s">
        <v>1396</v>
      </c>
      <c r="W57" s="399" t="s">
        <v>1396</v>
      </c>
      <c r="X57" s="399" t="s">
        <v>1396</v>
      </c>
      <c r="Y57" s="399" t="s">
        <v>1396</v>
      </c>
      <c r="Z57" s="399" t="s">
        <v>1396</v>
      </c>
      <c r="AA57" s="399" t="s">
        <v>1396</v>
      </c>
      <c r="AB57" s="399" t="s">
        <v>1396</v>
      </c>
      <c r="AC57" s="400" t="s">
        <v>1396</v>
      </c>
      <c r="AD57" s="121">
        <f>ROUND((AH57/1000),0)</f>
        <v>100</v>
      </c>
      <c r="AE57" s="83" t="s">
        <v>1820</v>
      </c>
      <c r="AG57" s="77"/>
      <c r="AH57" s="154">
        <f>'Alimentazione CE Ricavi'!H54</f>
        <v>100000</v>
      </c>
      <c r="AI57" s="154">
        <f>'Alimentazione CE Ricavi'!I54</f>
        <v>21000</v>
      </c>
      <c r="AL57" s="154">
        <f>'Alimentazione CE Ricavi'!L54</f>
        <v>0</v>
      </c>
    </row>
    <row r="58" spans="1:38" s="84" customFormat="1" ht="15">
      <c r="A58" s="75"/>
      <c r="B58" s="408" t="s">
        <v>1942</v>
      </c>
      <c r="C58" s="409"/>
      <c r="D58" s="409"/>
      <c r="E58" s="409"/>
      <c r="F58" s="409"/>
      <c r="G58" s="409"/>
      <c r="H58" s="424" t="s">
        <v>1943</v>
      </c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6"/>
      <c r="AD58" s="119">
        <f>AD59+AD87+AD92+AD93</f>
        <v>36200</v>
      </c>
      <c r="AE58" s="75" t="s">
        <v>1820</v>
      </c>
      <c r="AF58" s="76" t="s">
        <v>1821</v>
      </c>
      <c r="AG58" s="77"/>
      <c r="AH58" s="149">
        <f>AH59+AH87+AH92+AH93</f>
        <v>36200246</v>
      </c>
      <c r="AI58" s="149">
        <f>AI59+AI87+AI92+AI93</f>
        <v>36384484</v>
      </c>
      <c r="AL58" s="149">
        <f>AL59+AL87+AL92+AL93</f>
        <v>177747935</v>
      </c>
    </row>
    <row r="59" spans="1:38" s="84" customFormat="1" ht="30" customHeight="1">
      <c r="A59" s="81"/>
      <c r="B59" s="427" t="s">
        <v>1944</v>
      </c>
      <c r="C59" s="428"/>
      <c r="D59" s="428"/>
      <c r="E59" s="428"/>
      <c r="F59" s="428"/>
      <c r="G59" s="428"/>
      <c r="H59" s="429" t="s">
        <v>1945</v>
      </c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1"/>
      <c r="AD59" s="123">
        <f>AD60+AD70+AD71</f>
        <v>27524</v>
      </c>
      <c r="AE59" s="81" t="s">
        <v>1820</v>
      </c>
      <c r="AF59" s="76" t="s">
        <v>1821</v>
      </c>
      <c r="AG59" s="77"/>
      <c r="AH59" s="153">
        <f>AH60+AH70+AH71</f>
        <v>27524183</v>
      </c>
      <c r="AI59" s="153">
        <f>AI60+AI70+AI71</f>
        <v>27837416</v>
      </c>
      <c r="AL59" s="153">
        <f>AL60+AL70+AL71</f>
        <v>172974544</v>
      </c>
    </row>
    <row r="60" spans="1:38" s="84" customFormat="1" ht="24" customHeight="1">
      <c r="A60" s="85" t="s">
        <v>1837</v>
      </c>
      <c r="B60" s="435" t="s">
        <v>1946</v>
      </c>
      <c r="C60" s="436"/>
      <c r="D60" s="436"/>
      <c r="E60" s="436"/>
      <c r="F60" s="436"/>
      <c r="G60" s="436"/>
      <c r="H60" s="437" t="s">
        <v>1947</v>
      </c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9"/>
      <c r="AD60" s="122">
        <f>SUM(AD61:AD69)</f>
        <v>22334</v>
      </c>
      <c r="AE60" s="85" t="s">
        <v>1820</v>
      </c>
      <c r="AF60" s="76" t="s">
        <v>1821</v>
      </c>
      <c r="AG60" s="77"/>
      <c r="AH60" s="152">
        <f>SUM(AH61:AH69)</f>
        <v>22333751</v>
      </c>
      <c r="AI60" s="152">
        <f>SUM(AI61:AI69)</f>
        <v>22645085</v>
      </c>
      <c r="AL60" s="152">
        <f>SUM(AL61:AL69)</f>
        <v>168206037</v>
      </c>
    </row>
    <row r="61" spans="1:38" s="84" customFormat="1" ht="15">
      <c r="A61" s="83" t="s">
        <v>1837</v>
      </c>
      <c r="B61" s="440" t="s">
        <v>1948</v>
      </c>
      <c r="C61" s="441"/>
      <c r="D61" s="441"/>
      <c r="E61" s="441"/>
      <c r="F61" s="441"/>
      <c r="G61" s="441"/>
      <c r="H61" s="445" t="s">
        <v>580</v>
      </c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7"/>
      <c r="AD61" s="121">
        <f aca="true" t="shared" si="0" ref="AD61:AD70">ROUND((AH61/1000),0)</f>
        <v>18352</v>
      </c>
      <c r="AE61" s="83" t="s">
        <v>1820</v>
      </c>
      <c r="AG61" s="77"/>
      <c r="AH61" s="154">
        <f>'Alimentazione CE Ricavi'!H59+'Alimentazione CE Ricavi'!H60</f>
        <v>18352326</v>
      </c>
      <c r="AI61" s="154">
        <f>'Alimentazione CE Ricavi'!I59+'Alimentazione CE Ricavi'!I60</f>
        <v>18551824</v>
      </c>
      <c r="AL61" s="154">
        <f>'Alimentazione CE Ricavi'!L59+'Alimentazione CE Ricavi'!L60</f>
        <v>128612580</v>
      </c>
    </row>
    <row r="62" spans="1:38" s="84" customFormat="1" ht="15">
      <c r="A62" s="83" t="s">
        <v>1837</v>
      </c>
      <c r="B62" s="440" t="s">
        <v>1949</v>
      </c>
      <c r="C62" s="441"/>
      <c r="D62" s="441"/>
      <c r="E62" s="441"/>
      <c r="F62" s="441"/>
      <c r="G62" s="441"/>
      <c r="H62" s="445" t="s">
        <v>1950</v>
      </c>
      <c r="I62" s="446" t="s">
        <v>1951</v>
      </c>
      <c r="J62" s="446" t="s">
        <v>1951</v>
      </c>
      <c r="K62" s="446" t="s">
        <v>1951</v>
      </c>
      <c r="L62" s="446" t="s">
        <v>1951</v>
      </c>
      <c r="M62" s="446" t="s">
        <v>1951</v>
      </c>
      <c r="N62" s="446" t="s">
        <v>1951</v>
      </c>
      <c r="O62" s="446" t="s">
        <v>1951</v>
      </c>
      <c r="P62" s="446" t="s">
        <v>1951</v>
      </c>
      <c r="Q62" s="446" t="s">
        <v>1951</v>
      </c>
      <c r="R62" s="446"/>
      <c r="S62" s="446"/>
      <c r="T62" s="446"/>
      <c r="U62" s="446"/>
      <c r="V62" s="446" t="s">
        <v>1951</v>
      </c>
      <c r="W62" s="446" t="s">
        <v>1951</v>
      </c>
      <c r="X62" s="446" t="s">
        <v>1951</v>
      </c>
      <c r="Y62" s="446" t="s">
        <v>1951</v>
      </c>
      <c r="Z62" s="446" t="s">
        <v>1951</v>
      </c>
      <c r="AA62" s="446" t="s">
        <v>1951</v>
      </c>
      <c r="AB62" s="446" t="s">
        <v>1951</v>
      </c>
      <c r="AC62" s="447" t="s">
        <v>1951</v>
      </c>
      <c r="AD62" s="121">
        <f t="shared" si="0"/>
        <v>2282</v>
      </c>
      <c r="AE62" s="83" t="s">
        <v>1820</v>
      </c>
      <c r="AG62" s="77"/>
      <c r="AH62" s="154">
        <f>'Alimentazione CE Ricavi'!H62+'Alimentazione CE Ricavi'!H63</f>
        <v>2282134</v>
      </c>
      <c r="AI62" s="154">
        <f>'Alimentazione CE Ricavi'!I62+'Alimentazione CE Ricavi'!I63</f>
        <v>2279554</v>
      </c>
      <c r="AL62" s="154">
        <f>'Alimentazione CE Ricavi'!L62+'Alimentazione CE Ricavi'!L63</f>
        <v>32079632</v>
      </c>
    </row>
    <row r="63" spans="1:38" s="84" customFormat="1" ht="15">
      <c r="A63" s="83" t="s">
        <v>1837</v>
      </c>
      <c r="B63" s="440" t="s">
        <v>1952</v>
      </c>
      <c r="C63" s="441"/>
      <c r="D63" s="441"/>
      <c r="E63" s="441"/>
      <c r="F63" s="441"/>
      <c r="G63" s="441"/>
      <c r="H63" s="445" t="s">
        <v>1953</v>
      </c>
      <c r="I63" s="446" t="s">
        <v>1954</v>
      </c>
      <c r="J63" s="446" t="s">
        <v>1954</v>
      </c>
      <c r="K63" s="446" t="s">
        <v>1954</v>
      </c>
      <c r="L63" s="446" t="s">
        <v>1954</v>
      </c>
      <c r="M63" s="446" t="s">
        <v>1954</v>
      </c>
      <c r="N63" s="446" t="s">
        <v>1954</v>
      </c>
      <c r="O63" s="446" t="s">
        <v>1954</v>
      </c>
      <c r="P63" s="446" t="s">
        <v>1954</v>
      </c>
      <c r="Q63" s="446" t="s">
        <v>1954</v>
      </c>
      <c r="R63" s="446"/>
      <c r="S63" s="446"/>
      <c r="T63" s="446"/>
      <c r="U63" s="446"/>
      <c r="V63" s="446" t="s">
        <v>1954</v>
      </c>
      <c r="W63" s="446" t="s">
        <v>1954</v>
      </c>
      <c r="X63" s="446" t="s">
        <v>1954</v>
      </c>
      <c r="Y63" s="446" t="s">
        <v>1954</v>
      </c>
      <c r="Z63" s="446" t="s">
        <v>1954</v>
      </c>
      <c r="AA63" s="446" t="s">
        <v>1954</v>
      </c>
      <c r="AB63" s="446" t="s">
        <v>1954</v>
      </c>
      <c r="AC63" s="447" t="s">
        <v>1954</v>
      </c>
      <c r="AD63" s="121">
        <f t="shared" si="0"/>
        <v>0</v>
      </c>
      <c r="AE63" s="83" t="s">
        <v>1820</v>
      </c>
      <c r="AG63" s="77"/>
      <c r="AH63" s="154">
        <f>'Alimentazione CE Ricavi'!H64</f>
        <v>0</v>
      </c>
      <c r="AI63" s="154">
        <f>'Alimentazione CE Ricavi'!I64</f>
        <v>0</v>
      </c>
      <c r="AL63" s="154">
        <f>'Alimentazione CE Ricavi'!L64</f>
        <v>0</v>
      </c>
    </row>
    <row r="64" spans="1:38" s="84" customFormat="1" ht="15">
      <c r="A64" s="83" t="s">
        <v>1837</v>
      </c>
      <c r="B64" s="440" t="s">
        <v>1955</v>
      </c>
      <c r="C64" s="441"/>
      <c r="D64" s="441"/>
      <c r="E64" s="441"/>
      <c r="F64" s="441"/>
      <c r="G64" s="441"/>
      <c r="H64" s="445" t="s">
        <v>1956</v>
      </c>
      <c r="I64" s="446" t="s">
        <v>1957</v>
      </c>
      <c r="J64" s="446" t="s">
        <v>1957</v>
      </c>
      <c r="K64" s="446" t="s">
        <v>1957</v>
      </c>
      <c r="L64" s="446" t="s">
        <v>1957</v>
      </c>
      <c r="M64" s="446" t="s">
        <v>1957</v>
      </c>
      <c r="N64" s="446" t="s">
        <v>1957</v>
      </c>
      <c r="O64" s="446" t="s">
        <v>1957</v>
      </c>
      <c r="P64" s="446" t="s">
        <v>1957</v>
      </c>
      <c r="Q64" s="446" t="s">
        <v>1957</v>
      </c>
      <c r="R64" s="446"/>
      <c r="S64" s="446"/>
      <c r="T64" s="446"/>
      <c r="U64" s="446"/>
      <c r="V64" s="446" t="s">
        <v>1957</v>
      </c>
      <c r="W64" s="446" t="s">
        <v>1957</v>
      </c>
      <c r="X64" s="446" t="s">
        <v>1957</v>
      </c>
      <c r="Y64" s="446" t="s">
        <v>1957</v>
      </c>
      <c r="Z64" s="446" t="s">
        <v>1957</v>
      </c>
      <c r="AA64" s="446" t="s">
        <v>1957</v>
      </c>
      <c r="AB64" s="446" t="s">
        <v>1957</v>
      </c>
      <c r="AC64" s="447" t="s">
        <v>1957</v>
      </c>
      <c r="AD64" s="121">
        <f t="shared" si="0"/>
        <v>1686</v>
      </c>
      <c r="AE64" s="83" t="s">
        <v>1820</v>
      </c>
      <c r="AG64" s="77"/>
      <c r="AH64" s="154">
        <f>'Alimentazione CE Ricavi'!H65</f>
        <v>1685787</v>
      </c>
      <c r="AI64" s="154">
        <f>'Alimentazione CE Ricavi'!I65</f>
        <v>1759355</v>
      </c>
      <c r="AL64" s="154">
        <f>'Alimentazione CE Ricavi'!L65</f>
        <v>7500321</v>
      </c>
    </row>
    <row r="65" spans="1:38" s="84" customFormat="1" ht="15">
      <c r="A65" s="83" t="s">
        <v>1837</v>
      </c>
      <c r="B65" s="440" t="s">
        <v>1958</v>
      </c>
      <c r="C65" s="441"/>
      <c r="D65" s="441"/>
      <c r="E65" s="441"/>
      <c r="F65" s="441"/>
      <c r="G65" s="441"/>
      <c r="H65" s="445" t="s">
        <v>1959</v>
      </c>
      <c r="I65" s="446" t="s">
        <v>1960</v>
      </c>
      <c r="J65" s="446" t="s">
        <v>1960</v>
      </c>
      <c r="K65" s="446" t="s">
        <v>1960</v>
      </c>
      <c r="L65" s="446" t="s">
        <v>1960</v>
      </c>
      <c r="M65" s="446" t="s">
        <v>1960</v>
      </c>
      <c r="N65" s="446" t="s">
        <v>1960</v>
      </c>
      <c r="O65" s="446" t="s">
        <v>1960</v>
      </c>
      <c r="P65" s="446" t="s">
        <v>1960</v>
      </c>
      <c r="Q65" s="446" t="s">
        <v>1960</v>
      </c>
      <c r="R65" s="446"/>
      <c r="S65" s="446"/>
      <c r="T65" s="446"/>
      <c r="U65" s="446"/>
      <c r="V65" s="446" t="s">
        <v>1960</v>
      </c>
      <c r="W65" s="446" t="s">
        <v>1960</v>
      </c>
      <c r="X65" s="446" t="s">
        <v>1960</v>
      </c>
      <c r="Y65" s="446" t="s">
        <v>1960</v>
      </c>
      <c r="Z65" s="446" t="s">
        <v>1960</v>
      </c>
      <c r="AA65" s="446" t="s">
        <v>1960</v>
      </c>
      <c r="AB65" s="446" t="s">
        <v>1960</v>
      </c>
      <c r="AC65" s="447" t="s">
        <v>1960</v>
      </c>
      <c r="AD65" s="121">
        <f t="shared" si="0"/>
        <v>0</v>
      </c>
      <c r="AE65" s="83" t="s">
        <v>1820</v>
      </c>
      <c r="AG65" s="77"/>
      <c r="AH65" s="154">
        <f>'Alimentazione CE Ricavi'!H66</f>
        <v>0</v>
      </c>
      <c r="AI65" s="154">
        <f>'Alimentazione CE Ricavi'!I66</f>
        <v>0</v>
      </c>
      <c r="AL65" s="154">
        <f>'Alimentazione CE Ricavi'!L66</f>
        <v>0</v>
      </c>
    </row>
    <row r="66" spans="1:38" s="84" customFormat="1" ht="15">
      <c r="A66" s="83" t="s">
        <v>1837</v>
      </c>
      <c r="B66" s="440" t="s">
        <v>1961</v>
      </c>
      <c r="C66" s="441"/>
      <c r="D66" s="441"/>
      <c r="E66" s="441"/>
      <c r="F66" s="441"/>
      <c r="G66" s="441"/>
      <c r="H66" s="445" t="s">
        <v>1962</v>
      </c>
      <c r="I66" s="446" t="s">
        <v>1963</v>
      </c>
      <c r="J66" s="446" t="s">
        <v>1963</v>
      </c>
      <c r="K66" s="446" t="s">
        <v>1963</v>
      </c>
      <c r="L66" s="446" t="s">
        <v>1963</v>
      </c>
      <c r="M66" s="446" t="s">
        <v>1963</v>
      </c>
      <c r="N66" s="446" t="s">
        <v>1963</v>
      </c>
      <c r="O66" s="446" t="s">
        <v>1963</v>
      </c>
      <c r="P66" s="446" t="s">
        <v>1963</v>
      </c>
      <c r="Q66" s="446" t="s">
        <v>1963</v>
      </c>
      <c r="R66" s="446"/>
      <c r="S66" s="446"/>
      <c r="T66" s="446"/>
      <c r="U66" s="446"/>
      <c r="V66" s="446" t="s">
        <v>1963</v>
      </c>
      <c r="W66" s="446" t="s">
        <v>1963</v>
      </c>
      <c r="X66" s="446" t="s">
        <v>1963</v>
      </c>
      <c r="Y66" s="446" t="s">
        <v>1963</v>
      </c>
      <c r="Z66" s="446" t="s">
        <v>1963</v>
      </c>
      <c r="AA66" s="446" t="s">
        <v>1963</v>
      </c>
      <c r="AB66" s="446" t="s">
        <v>1963</v>
      </c>
      <c r="AC66" s="447" t="s">
        <v>1963</v>
      </c>
      <c r="AD66" s="121">
        <f t="shared" si="0"/>
        <v>0</v>
      </c>
      <c r="AE66" s="83" t="s">
        <v>1820</v>
      </c>
      <c r="AG66" s="77"/>
      <c r="AH66" s="154">
        <f>'Alimentazione CE Ricavi'!H67</f>
        <v>0</v>
      </c>
      <c r="AI66" s="154">
        <f>'Alimentazione CE Ricavi'!I67</f>
        <v>0</v>
      </c>
      <c r="AL66" s="154">
        <f>'Alimentazione CE Ricavi'!L67</f>
        <v>0</v>
      </c>
    </row>
    <row r="67" spans="1:38" s="84" customFormat="1" ht="15">
      <c r="A67" s="83" t="s">
        <v>1837</v>
      </c>
      <c r="B67" s="440" t="s">
        <v>1964</v>
      </c>
      <c r="C67" s="441"/>
      <c r="D67" s="441"/>
      <c r="E67" s="441"/>
      <c r="F67" s="441"/>
      <c r="G67" s="441"/>
      <c r="H67" s="445" t="s">
        <v>1965</v>
      </c>
      <c r="I67" s="446" t="s">
        <v>1966</v>
      </c>
      <c r="J67" s="446" t="s">
        <v>1966</v>
      </c>
      <c r="K67" s="446" t="s">
        <v>1966</v>
      </c>
      <c r="L67" s="446" t="s">
        <v>1966</v>
      </c>
      <c r="M67" s="446" t="s">
        <v>1966</v>
      </c>
      <c r="N67" s="446" t="s">
        <v>1966</v>
      </c>
      <c r="O67" s="446" t="s">
        <v>1966</v>
      </c>
      <c r="P67" s="446" t="s">
        <v>1966</v>
      </c>
      <c r="Q67" s="446" t="s">
        <v>1966</v>
      </c>
      <c r="R67" s="446"/>
      <c r="S67" s="446"/>
      <c r="T67" s="446"/>
      <c r="U67" s="446"/>
      <c r="V67" s="446" t="s">
        <v>1966</v>
      </c>
      <c r="W67" s="446" t="s">
        <v>1966</v>
      </c>
      <c r="X67" s="446" t="s">
        <v>1966</v>
      </c>
      <c r="Y67" s="446" t="s">
        <v>1966</v>
      </c>
      <c r="Z67" s="446" t="s">
        <v>1966</v>
      </c>
      <c r="AA67" s="446" t="s">
        <v>1966</v>
      </c>
      <c r="AB67" s="446" t="s">
        <v>1966</v>
      </c>
      <c r="AC67" s="447" t="s">
        <v>1966</v>
      </c>
      <c r="AD67" s="121">
        <f t="shared" si="0"/>
        <v>0</v>
      </c>
      <c r="AE67" s="83" t="s">
        <v>1820</v>
      </c>
      <c r="AG67" s="77"/>
      <c r="AH67" s="154">
        <f>'Alimentazione CE Ricavi'!H68</f>
        <v>0</v>
      </c>
      <c r="AI67" s="154">
        <f>'Alimentazione CE Ricavi'!I68</f>
        <v>0</v>
      </c>
      <c r="AL67" s="154">
        <f>'Alimentazione CE Ricavi'!L68</f>
        <v>0</v>
      </c>
    </row>
    <row r="68" spans="1:38" s="84" customFormat="1" ht="15">
      <c r="A68" s="83" t="s">
        <v>1837</v>
      </c>
      <c r="B68" s="440" t="s">
        <v>1967</v>
      </c>
      <c r="C68" s="441"/>
      <c r="D68" s="441"/>
      <c r="E68" s="441"/>
      <c r="F68" s="441"/>
      <c r="G68" s="441"/>
      <c r="H68" s="445" t="s">
        <v>1968</v>
      </c>
      <c r="I68" s="446" t="s">
        <v>1969</v>
      </c>
      <c r="J68" s="446" t="s">
        <v>1969</v>
      </c>
      <c r="K68" s="446" t="s">
        <v>1969</v>
      </c>
      <c r="L68" s="446" t="s">
        <v>1969</v>
      </c>
      <c r="M68" s="446" t="s">
        <v>1969</v>
      </c>
      <c r="N68" s="446" t="s">
        <v>1969</v>
      </c>
      <c r="O68" s="446" t="s">
        <v>1969</v>
      </c>
      <c r="P68" s="446" t="s">
        <v>1969</v>
      </c>
      <c r="Q68" s="446" t="s">
        <v>1969</v>
      </c>
      <c r="R68" s="446"/>
      <c r="S68" s="446"/>
      <c r="T68" s="446"/>
      <c r="U68" s="446"/>
      <c r="V68" s="446" t="s">
        <v>1969</v>
      </c>
      <c r="W68" s="446" t="s">
        <v>1969</v>
      </c>
      <c r="X68" s="446" t="s">
        <v>1969</v>
      </c>
      <c r="Y68" s="446" t="s">
        <v>1969</v>
      </c>
      <c r="Z68" s="446" t="s">
        <v>1969</v>
      </c>
      <c r="AA68" s="446" t="s">
        <v>1969</v>
      </c>
      <c r="AB68" s="446" t="s">
        <v>1969</v>
      </c>
      <c r="AC68" s="447" t="s">
        <v>1969</v>
      </c>
      <c r="AD68" s="121">
        <f t="shared" si="0"/>
        <v>0</v>
      </c>
      <c r="AE68" s="83" t="s">
        <v>1820</v>
      </c>
      <c r="AG68" s="77"/>
      <c r="AH68" s="154">
        <f>'Alimentazione CE Ricavi'!H69</f>
        <v>0</v>
      </c>
      <c r="AI68" s="154">
        <f>'Alimentazione CE Ricavi'!I69</f>
        <v>0</v>
      </c>
      <c r="AL68" s="154">
        <f>'Alimentazione CE Ricavi'!L69</f>
        <v>0</v>
      </c>
    </row>
    <row r="69" spans="1:38" s="84" customFormat="1" ht="15">
      <c r="A69" s="83" t="s">
        <v>1837</v>
      </c>
      <c r="B69" s="440" t="s">
        <v>1970</v>
      </c>
      <c r="C69" s="441"/>
      <c r="D69" s="441"/>
      <c r="E69" s="441"/>
      <c r="F69" s="441"/>
      <c r="G69" s="441"/>
      <c r="H69" s="445" t="s">
        <v>1971</v>
      </c>
      <c r="I69" s="446" t="s">
        <v>1972</v>
      </c>
      <c r="J69" s="446" t="s">
        <v>1972</v>
      </c>
      <c r="K69" s="446" t="s">
        <v>1972</v>
      </c>
      <c r="L69" s="446" t="s">
        <v>1972</v>
      </c>
      <c r="M69" s="446" t="s">
        <v>1972</v>
      </c>
      <c r="N69" s="446" t="s">
        <v>1972</v>
      </c>
      <c r="O69" s="446" t="s">
        <v>1972</v>
      </c>
      <c r="P69" s="446" t="s">
        <v>1972</v>
      </c>
      <c r="Q69" s="446" t="s">
        <v>1972</v>
      </c>
      <c r="R69" s="446"/>
      <c r="S69" s="446"/>
      <c r="T69" s="446"/>
      <c r="U69" s="446"/>
      <c r="V69" s="446" t="s">
        <v>1972</v>
      </c>
      <c r="W69" s="446" t="s">
        <v>1972</v>
      </c>
      <c r="X69" s="446" t="s">
        <v>1972</v>
      </c>
      <c r="Y69" s="446" t="s">
        <v>1972</v>
      </c>
      <c r="Z69" s="446" t="s">
        <v>1972</v>
      </c>
      <c r="AA69" s="446" t="s">
        <v>1972</v>
      </c>
      <c r="AB69" s="446" t="s">
        <v>1972</v>
      </c>
      <c r="AC69" s="447" t="s">
        <v>1972</v>
      </c>
      <c r="AD69" s="121">
        <f t="shared" si="0"/>
        <v>14</v>
      </c>
      <c r="AE69" s="83" t="s">
        <v>1820</v>
      </c>
      <c r="AG69" s="77"/>
      <c r="AH69" s="154">
        <f>'Alimentazione CE Ricavi'!H71+'Alimentazione CE Ricavi'!H72</f>
        <v>13504</v>
      </c>
      <c r="AI69" s="154">
        <f>'Alimentazione CE Ricavi'!I71+'Alimentazione CE Ricavi'!I72</f>
        <v>54352</v>
      </c>
      <c r="AL69" s="154">
        <f>'Alimentazione CE Ricavi'!L71+'Alimentazione CE Ricavi'!L72</f>
        <v>13504</v>
      </c>
    </row>
    <row r="70" spans="1:38" s="84" customFormat="1" ht="15">
      <c r="A70" s="83"/>
      <c r="B70" s="440" t="s">
        <v>1973</v>
      </c>
      <c r="C70" s="441"/>
      <c r="D70" s="441"/>
      <c r="E70" s="441"/>
      <c r="F70" s="441"/>
      <c r="G70" s="441"/>
      <c r="H70" s="442" t="s">
        <v>1974</v>
      </c>
      <c r="I70" s="443" t="s">
        <v>1975</v>
      </c>
      <c r="J70" s="443" t="s">
        <v>1975</v>
      </c>
      <c r="K70" s="443" t="s">
        <v>1975</v>
      </c>
      <c r="L70" s="443" t="s">
        <v>1975</v>
      </c>
      <c r="M70" s="443" t="s">
        <v>1975</v>
      </c>
      <c r="N70" s="443" t="s">
        <v>1975</v>
      </c>
      <c r="O70" s="443" t="s">
        <v>1975</v>
      </c>
      <c r="P70" s="443" t="s">
        <v>1975</v>
      </c>
      <c r="Q70" s="443" t="s">
        <v>1975</v>
      </c>
      <c r="R70" s="443"/>
      <c r="S70" s="443"/>
      <c r="T70" s="443"/>
      <c r="U70" s="443"/>
      <c r="V70" s="443" t="s">
        <v>1975</v>
      </c>
      <c r="W70" s="443" t="s">
        <v>1975</v>
      </c>
      <c r="X70" s="443" t="s">
        <v>1975</v>
      </c>
      <c r="Y70" s="443" t="s">
        <v>1975</v>
      </c>
      <c r="Z70" s="443" t="s">
        <v>1975</v>
      </c>
      <c r="AA70" s="443" t="s">
        <v>1975</v>
      </c>
      <c r="AB70" s="443" t="s">
        <v>1975</v>
      </c>
      <c r="AC70" s="444" t="s">
        <v>1975</v>
      </c>
      <c r="AD70" s="121">
        <f t="shared" si="0"/>
        <v>0</v>
      </c>
      <c r="AE70" s="83" t="s">
        <v>1820</v>
      </c>
      <c r="AG70" s="77"/>
      <c r="AH70" s="154">
        <f>'Alimentazione CE Ricavi'!H73</f>
        <v>0</v>
      </c>
      <c r="AI70" s="154">
        <f>'Alimentazione CE Ricavi'!I73</f>
        <v>0</v>
      </c>
      <c r="AL70" s="154">
        <f>'Alimentazione CE Ricavi'!L73</f>
        <v>0</v>
      </c>
    </row>
    <row r="71" spans="1:38" s="84" customFormat="1" ht="28.5" customHeight="1">
      <c r="A71" s="85"/>
      <c r="B71" s="435" t="s">
        <v>1976</v>
      </c>
      <c r="C71" s="436"/>
      <c r="D71" s="436"/>
      <c r="E71" s="436"/>
      <c r="F71" s="436"/>
      <c r="G71" s="436"/>
      <c r="H71" s="437" t="s">
        <v>1977</v>
      </c>
      <c r="I71" s="438" t="s">
        <v>2034</v>
      </c>
      <c r="J71" s="438" t="s">
        <v>2034</v>
      </c>
      <c r="K71" s="438" t="s">
        <v>2034</v>
      </c>
      <c r="L71" s="438" t="s">
        <v>2034</v>
      </c>
      <c r="M71" s="438" t="s">
        <v>2034</v>
      </c>
      <c r="N71" s="438" t="s">
        <v>2034</v>
      </c>
      <c r="O71" s="438" t="s">
        <v>2034</v>
      </c>
      <c r="P71" s="438" t="s">
        <v>2034</v>
      </c>
      <c r="Q71" s="438" t="s">
        <v>2034</v>
      </c>
      <c r="R71" s="438"/>
      <c r="S71" s="438"/>
      <c r="T71" s="438"/>
      <c r="U71" s="438"/>
      <c r="V71" s="438" t="s">
        <v>2034</v>
      </c>
      <c r="W71" s="438" t="s">
        <v>2034</v>
      </c>
      <c r="X71" s="438" t="s">
        <v>2034</v>
      </c>
      <c r="Y71" s="438" t="s">
        <v>2034</v>
      </c>
      <c r="Z71" s="438" t="s">
        <v>2034</v>
      </c>
      <c r="AA71" s="438" t="s">
        <v>2034</v>
      </c>
      <c r="AB71" s="438" t="s">
        <v>2034</v>
      </c>
      <c r="AC71" s="439" t="s">
        <v>2034</v>
      </c>
      <c r="AD71" s="122">
        <f>SUM(AD72:AD83)+AD86</f>
        <v>5190</v>
      </c>
      <c r="AE71" s="85" t="s">
        <v>1820</v>
      </c>
      <c r="AF71" s="76" t="s">
        <v>1821</v>
      </c>
      <c r="AG71" s="77"/>
      <c r="AH71" s="152">
        <f>SUM(AH72:AH83)+AH86</f>
        <v>5190432</v>
      </c>
      <c r="AI71" s="152">
        <f>SUM(AI72:AI83)+AI86</f>
        <v>5192331</v>
      </c>
      <c r="AL71" s="152">
        <f>SUM(AL72:AL83)+AL86</f>
        <v>4768507</v>
      </c>
    </row>
    <row r="72" spans="1:38" s="84" customFormat="1" ht="15">
      <c r="A72" s="83" t="s">
        <v>2035</v>
      </c>
      <c r="B72" s="440" t="s">
        <v>2036</v>
      </c>
      <c r="C72" s="441"/>
      <c r="D72" s="441"/>
      <c r="E72" s="441"/>
      <c r="F72" s="441"/>
      <c r="G72" s="441"/>
      <c r="H72" s="445" t="s">
        <v>2037</v>
      </c>
      <c r="I72" s="446" t="s">
        <v>2038</v>
      </c>
      <c r="J72" s="446" t="s">
        <v>2038</v>
      </c>
      <c r="K72" s="446" t="s">
        <v>2038</v>
      </c>
      <c r="L72" s="446" t="s">
        <v>2038</v>
      </c>
      <c r="M72" s="446" t="s">
        <v>2038</v>
      </c>
      <c r="N72" s="446" t="s">
        <v>2038</v>
      </c>
      <c r="O72" s="446" t="s">
        <v>2038</v>
      </c>
      <c r="P72" s="446" t="s">
        <v>2038</v>
      </c>
      <c r="Q72" s="446" t="s">
        <v>2038</v>
      </c>
      <c r="R72" s="446"/>
      <c r="S72" s="446"/>
      <c r="T72" s="446"/>
      <c r="U72" s="446"/>
      <c r="V72" s="446" t="s">
        <v>2038</v>
      </c>
      <c r="W72" s="446" t="s">
        <v>2038</v>
      </c>
      <c r="X72" s="446" t="s">
        <v>2038</v>
      </c>
      <c r="Y72" s="446" t="s">
        <v>2038</v>
      </c>
      <c r="Z72" s="446" t="s">
        <v>2038</v>
      </c>
      <c r="AA72" s="446" t="s">
        <v>2038</v>
      </c>
      <c r="AB72" s="446" t="s">
        <v>2038</v>
      </c>
      <c r="AC72" s="447" t="s">
        <v>2038</v>
      </c>
      <c r="AD72" s="121">
        <f aca="true" t="shared" si="1" ref="AD72:AD82">ROUND((AH72/1000),0)</f>
        <v>4008</v>
      </c>
      <c r="AE72" s="83" t="s">
        <v>1820</v>
      </c>
      <c r="AG72" s="77"/>
      <c r="AH72" s="154">
        <f>'Alimentazione CE Ricavi'!H76+'Alimentazione CE Ricavi'!H77</f>
        <v>4007718</v>
      </c>
      <c r="AI72" s="154">
        <f>'Alimentazione CE Ricavi'!I76+'Alimentazione CE Ricavi'!I77</f>
        <v>4007718</v>
      </c>
      <c r="AL72" s="154">
        <f>'Alimentazione CE Ricavi'!L76+'Alimentazione CE Ricavi'!L77</f>
        <v>4007718</v>
      </c>
    </row>
    <row r="73" spans="1:38" s="84" customFormat="1" ht="15">
      <c r="A73" s="83" t="s">
        <v>2035</v>
      </c>
      <c r="B73" s="440" t="s">
        <v>2039</v>
      </c>
      <c r="C73" s="441"/>
      <c r="D73" s="441"/>
      <c r="E73" s="441"/>
      <c r="F73" s="441"/>
      <c r="G73" s="441"/>
      <c r="H73" s="445" t="s">
        <v>2040</v>
      </c>
      <c r="I73" s="446" t="s">
        <v>2041</v>
      </c>
      <c r="J73" s="446" t="s">
        <v>2041</v>
      </c>
      <c r="K73" s="446" t="s">
        <v>2041</v>
      </c>
      <c r="L73" s="446" t="s">
        <v>2041</v>
      </c>
      <c r="M73" s="446" t="s">
        <v>2041</v>
      </c>
      <c r="N73" s="446" t="s">
        <v>2041</v>
      </c>
      <c r="O73" s="446" t="s">
        <v>2041</v>
      </c>
      <c r="P73" s="446" t="s">
        <v>2041</v>
      </c>
      <c r="Q73" s="446" t="s">
        <v>2041</v>
      </c>
      <c r="R73" s="446"/>
      <c r="S73" s="446"/>
      <c r="T73" s="446"/>
      <c r="U73" s="446"/>
      <c r="V73" s="446" t="s">
        <v>2041</v>
      </c>
      <c r="W73" s="446" t="s">
        <v>2041</v>
      </c>
      <c r="X73" s="446" t="s">
        <v>2041</v>
      </c>
      <c r="Y73" s="446" t="s">
        <v>2041</v>
      </c>
      <c r="Z73" s="446" t="s">
        <v>2041</v>
      </c>
      <c r="AA73" s="446" t="s">
        <v>2041</v>
      </c>
      <c r="AB73" s="446" t="s">
        <v>2041</v>
      </c>
      <c r="AC73" s="447" t="s">
        <v>2041</v>
      </c>
      <c r="AD73" s="121">
        <f t="shared" si="1"/>
        <v>627</v>
      </c>
      <c r="AE73" s="83" t="s">
        <v>1820</v>
      </c>
      <c r="AG73" s="77"/>
      <c r="AH73" s="154">
        <f>'Alimentazione CE Ricavi'!H79+'Alimentazione CE Ricavi'!H80</f>
        <v>627491</v>
      </c>
      <c r="AI73" s="154">
        <f>'Alimentazione CE Ricavi'!I79+'Alimentazione CE Ricavi'!I80</f>
        <v>627390</v>
      </c>
      <c r="AL73" s="154">
        <f>'Alimentazione CE Ricavi'!L79+'Alimentazione CE Ricavi'!L80</f>
        <v>553491</v>
      </c>
    </row>
    <row r="74" spans="1:38" s="84" customFormat="1" ht="15">
      <c r="A74" s="83" t="s">
        <v>2042</v>
      </c>
      <c r="B74" s="440" t="s">
        <v>2043</v>
      </c>
      <c r="C74" s="441"/>
      <c r="D74" s="441"/>
      <c r="E74" s="441"/>
      <c r="F74" s="441"/>
      <c r="G74" s="441"/>
      <c r="H74" s="445" t="s">
        <v>2044</v>
      </c>
      <c r="I74" s="446" t="s">
        <v>2045</v>
      </c>
      <c r="J74" s="446" t="s">
        <v>2045</v>
      </c>
      <c r="K74" s="446" t="s">
        <v>2045</v>
      </c>
      <c r="L74" s="446" t="s">
        <v>2045</v>
      </c>
      <c r="M74" s="446" t="s">
        <v>2045</v>
      </c>
      <c r="N74" s="446" t="s">
        <v>2045</v>
      </c>
      <c r="O74" s="446" t="s">
        <v>2045</v>
      </c>
      <c r="P74" s="446" t="s">
        <v>2045</v>
      </c>
      <c r="Q74" s="446" t="s">
        <v>2045</v>
      </c>
      <c r="R74" s="446"/>
      <c r="S74" s="446"/>
      <c r="T74" s="446"/>
      <c r="U74" s="446"/>
      <c r="V74" s="446" t="s">
        <v>2045</v>
      </c>
      <c r="W74" s="446" t="s">
        <v>2045</v>
      </c>
      <c r="X74" s="446" t="s">
        <v>2045</v>
      </c>
      <c r="Y74" s="446" t="s">
        <v>2045</v>
      </c>
      <c r="Z74" s="446" t="s">
        <v>2045</v>
      </c>
      <c r="AA74" s="446" t="s">
        <v>2045</v>
      </c>
      <c r="AB74" s="446" t="s">
        <v>2045</v>
      </c>
      <c r="AC74" s="447" t="s">
        <v>2045</v>
      </c>
      <c r="AD74" s="121">
        <f t="shared" si="1"/>
        <v>0</v>
      </c>
      <c r="AE74" s="83" t="s">
        <v>1820</v>
      </c>
      <c r="AG74" s="77"/>
      <c r="AH74" s="154">
        <f>'Alimentazione CE Ricavi'!H81</f>
        <v>0</v>
      </c>
      <c r="AI74" s="154">
        <f>'Alimentazione CE Ricavi'!I81</f>
        <v>0</v>
      </c>
      <c r="AL74" s="154">
        <f>'Alimentazione CE Ricavi'!L81</f>
        <v>0</v>
      </c>
    </row>
    <row r="75" spans="1:38" s="84" customFormat="1" ht="15">
      <c r="A75" s="83" t="s">
        <v>2035</v>
      </c>
      <c r="B75" s="440" t="s">
        <v>2046</v>
      </c>
      <c r="C75" s="441"/>
      <c r="D75" s="441"/>
      <c r="E75" s="441"/>
      <c r="F75" s="441"/>
      <c r="G75" s="441"/>
      <c r="H75" s="445" t="s">
        <v>2047</v>
      </c>
      <c r="I75" s="446" t="s">
        <v>2048</v>
      </c>
      <c r="J75" s="446" t="s">
        <v>2048</v>
      </c>
      <c r="K75" s="446" t="s">
        <v>2048</v>
      </c>
      <c r="L75" s="446" t="s">
        <v>2048</v>
      </c>
      <c r="M75" s="446" t="s">
        <v>2048</v>
      </c>
      <c r="N75" s="446" t="s">
        <v>2048</v>
      </c>
      <c r="O75" s="446" t="s">
        <v>2048</v>
      </c>
      <c r="P75" s="446" t="s">
        <v>2048</v>
      </c>
      <c r="Q75" s="446" t="s">
        <v>2048</v>
      </c>
      <c r="R75" s="446"/>
      <c r="S75" s="446"/>
      <c r="T75" s="446"/>
      <c r="U75" s="446"/>
      <c r="V75" s="446" t="s">
        <v>2048</v>
      </c>
      <c r="W75" s="446" t="s">
        <v>2048</v>
      </c>
      <c r="X75" s="446" t="s">
        <v>2048</v>
      </c>
      <c r="Y75" s="446" t="s">
        <v>2048</v>
      </c>
      <c r="Z75" s="446" t="s">
        <v>2048</v>
      </c>
      <c r="AA75" s="446" t="s">
        <v>2048</v>
      </c>
      <c r="AB75" s="446" t="s">
        <v>2048</v>
      </c>
      <c r="AC75" s="447" t="s">
        <v>2048</v>
      </c>
      <c r="AD75" s="121">
        <f t="shared" si="1"/>
        <v>207</v>
      </c>
      <c r="AE75" s="83" t="s">
        <v>1820</v>
      </c>
      <c r="AG75" s="77"/>
      <c r="AH75" s="154">
        <f>'Alimentazione CE Ricavi'!H82</f>
        <v>207018</v>
      </c>
      <c r="AI75" s="154">
        <f>'Alimentazione CE Ricavi'!I82</f>
        <v>209018</v>
      </c>
      <c r="AL75" s="154">
        <f>'Alimentazione CE Ricavi'!L82</f>
        <v>207018</v>
      </c>
    </row>
    <row r="76" spans="1:38" s="84" customFormat="1" ht="15">
      <c r="A76" s="83" t="s">
        <v>2035</v>
      </c>
      <c r="B76" s="440" t="s">
        <v>2049</v>
      </c>
      <c r="C76" s="441"/>
      <c r="D76" s="441"/>
      <c r="E76" s="441"/>
      <c r="F76" s="441"/>
      <c r="G76" s="441"/>
      <c r="H76" s="445" t="s">
        <v>191</v>
      </c>
      <c r="I76" s="446" t="s">
        <v>192</v>
      </c>
      <c r="J76" s="446" t="s">
        <v>192</v>
      </c>
      <c r="K76" s="446" t="s">
        <v>192</v>
      </c>
      <c r="L76" s="446" t="s">
        <v>192</v>
      </c>
      <c r="M76" s="446" t="s">
        <v>192</v>
      </c>
      <c r="N76" s="446" t="s">
        <v>192</v>
      </c>
      <c r="O76" s="446" t="s">
        <v>192</v>
      </c>
      <c r="P76" s="446" t="s">
        <v>192</v>
      </c>
      <c r="Q76" s="446" t="s">
        <v>192</v>
      </c>
      <c r="R76" s="446"/>
      <c r="S76" s="446"/>
      <c r="T76" s="446"/>
      <c r="U76" s="446"/>
      <c r="V76" s="446" t="s">
        <v>192</v>
      </c>
      <c r="W76" s="446" t="s">
        <v>192</v>
      </c>
      <c r="X76" s="446" t="s">
        <v>192</v>
      </c>
      <c r="Y76" s="446" t="s">
        <v>192</v>
      </c>
      <c r="Z76" s="446" t="s">
        <v>192</v>
      </c>
      <c r="AA76" s="446" t="s">
        <v>192</v>
      </c>
      <c r="AB76" s="446" t="s">
        <v>192</v>
      </c>
      <c r="AC76" s="447" t="s">
        <v>192</v>
      </c>
      <c r="AD76" s="121">
        <f t="shared" si="1"/>
        <v>112</v>
      </c>
      <c r="AE76" s="83" t="s">
        <v>1820</v>
      </c>
      <c r="AG76" s="77"/>
      <c r="AH76" s="154">
        <f>'Alimentazione CE Ricavi'!H83</f>
        <v>111625</v>
      </c>
      <c r="AI76" s="154">
        <f>'Alimentazione CE Ricavi'!I83</f>
        <v>111625</v>
      </c>
      <c r="AL76" s="154">
        <f>'Alimentazione CE Ricavi'!L83</f>
        <v>0</v>
      </c>
    </row>
    <row r="77" spans="1:38" s="84" customFormat="1" ht="15">
      <c r="A77" s="83" t="s">
        <v>2035</v>
      </c>
      <c r="B77" s="440" t="s">
        <v>193</v>
      </c>
      <c r="C77" s="441"/>
      <c r="D77" s="441"/>
      <c r="E77" s="441"/>
      <c r="F77" s="441"/>
      <c r="G77" s="441"/>
      <c r="H77" s="445" t="s">
        <v>194</v>
      </c>
      <c r="I77" s="446" t="s">
        <v>195</v>
      </c>
      <c r="J77" s="446" t="s">
        <v>195</v>
      </c>
      <c r="K77" s="446" t="s">
        <v>195</v>
      </c>
      <c r="L77" s="446" t="s">
        <v>195</v>
      </c>
      <c r="M77" s="446" t="s">
        <v>195</v>
      </c>
      <c r="N77" s="446" t="s">
        <v>195</v>
      </c>
      <c r="O77" s="446" t="s">
        <v>195</v>
      </c>
      <c r="P77" s="446" t="s">
        <v>195</v>
      </c>
      <c r="Q77" s="446" t="s">
        <v>195</v>
      </c>
      <c r="R77" s="446"/>
      <c r="S77" s="446"/>
      <c r="T77" s="446"/>
      <c r="U77" s="446"/>
      <c r="V77" s="446" t="s">
        <v>195</v>
      </c>
      <c r="W77" s="446" t="s">
        <v>195</v>
      </c>
      <c r="X77" s="446" t="s">
        <v>195</v>
      </c>
      <c r="Y77" s="446" t="s">
        <v>195</v>
      </c>
      <c r="Z77" s="446" t="s">
        <v>195</v>
      </c>
      <c r="AA77" s="446" t="s">
        <v>195</v>
      </c>
      <c r="AB77" s="446" t="s">
        <v>195</v>
      </c>
      <c r="AC77" s="447" t="s">
        <v>195</v>
      </c>
      <c r="AD77" s="121">
        <f t="shared" si="1"/>
        <v>236</v>
      </c>
      <c r="AE77" s="83" t="s">
        <v>1820</v>
      </c>
      <c r="AG77" s="77"/>
      <c r="AH77" s="154">
        <f>'Alimentazione CE Ricavi'!H84</f>
        <v>236300</v>
      </c>
      <c r="AI77" s="154">
        <f>'Alimentazione CE Ricavi'!I84</f>
        <v>236300</v>
      </c>
      <c r="AL77" s="154">
        <f>'Alimentazione CE Ricavi'!L84</f>
        <v>0</v>
      </c>
    </row>
    <row r="78" spans="1:38" s="84" customFormat="1" ht="15">
      <c r="A78" s="83" t="s">
        <v>2035</v>
      </c>
      <c r="B78" s="440" t="s">
        <v>196</v>
      </c>
      <c r="C78" s="441"/>
      <c r="D78" s="441"/>
      <c r="E78" s="441"/>
      <c r="F78" s="441"/>
      <c r="G78" s="441"/>
      <c r="H78" s="445" t="s">
        <v>741</v>
      </c>
      <c r="I78" s="446" t="s">
        <v>742</v>
      </c>
      <c r="J78" s="446" t="s">
        <v>742</v>
      </c>
      <c r="K78" s="446" t="s">
        <v>742</v>
      </c>
      <c r="L78" s="446" t="s">
        <v>742</v>
      </c>
      <c r="M78" s="446" t="s">
        <v>742</v>
      </c>
      <c r="N78" s="446" t="s">
        <v>742</v>
      </c>
      <c r="O78" s="446" t="s">
        <v>742</v>
      </c>
      <c r="P78" s="446" t="s">
        <v>742</v>
      </c>
      <c r="Q78" s="446" t="s">
        <v>742</v>
      </c>
      <c r="R78" s="446"/>
      <c r="S78" s="446"/>
      <c r="T78" s="446"/>
      <c r="U78" s="446"/>
      <c r="V78" s="446" t="s">
        <v>742</v>
      </c>
      <c r="W78" s="446" t="s">
        <v>742</v>
      </c>
      <c r="X78" s="446" t="s">
        <v>742</v>
      </c>
      <c r="Y78" s="446" t="s">
        <v>742</v>
      </c>
      <c r="Z78" s="446" t="s">
        <v>742</v>
      </c>
      <c r="AA78" s="446" t="s">
        <v>742</v>
      </c>
      <c r="AB78" s="446" t="s">
        <v>742</v>
      </c>
      <c r="AC78" s="447" t="s">
        <v>742</v>
      </c>
      <c r="AD78" s="121">
        <f t="shared" si="1"/>
        <v>0</v>
      </c>
      <c r="AE78" s="83" t="s">
        <v>1820</v>
      </c>
      <c r="AG78" s="77"/>
      <c r="AH78" s="154">
        <f>'Alimentazione CE Ricavi'!H85</f>
        <v>0</v>
      </c>
      <c r="AI78" s="154">
        <f>'Alimentazione CE Ricavi'!I85</f>
        <v>0</v>
      </c>
      <c r="AL78" s="154">
        <f>'Alimentazione CE Ricavi'!L85</f>
        <v>0</v>
      </c>
    </row>
    <row r="79" spans="1:38" s="84" customFormat="1" ht="15">
      <c r="A79" s="83" t="s">
        <v>2035</v>
      </c>
      <c r="B79" s="440" t="s">
        <v>743</v>
      </c>
      <c r="C79" s="441"/>
      <c r="D79" s="441"/>
      <c r="E79" s="441"/>
      <c r="F79" s="441"/>
      <c r="G79" s="441"/>
      <c r="H79" s="445" t="s">
        <v>744</v>
      </c>
      <c r="I79" s="446" t="s">
        <v>2050</v>
      </c>
      <c r="J79" s="446" t="s">
        <v>2050</v>
      </c>
      <c r="K79" s="446" t="s">
        <v>2050</v>
      </c>
      <c r="L79" s="446" t="s">
        <v>2050</v>
      </c>
      <c r="M79" s="446" t="s">
        <v>2050</v>
      </c>
      <c r="N79" s="446" t="s">
        <v>2050</v>
      </c>
      <c r="O79" s="446" t="s">
        <v>2050</v>
      </c>
      <c r="P79" s="446" t="s">
        <v>2050</v>
      </c>
      <c r="Q79" s="446" t="s">
        <v>2050</v>
      </c>
      <c r="R79" s="446"/>
      <c r="S79" s="446"/>
      <c r="T79" s="446"/>
      <c r="U79" s="446"/>
      <c r="V79" s="446" t="s">
        <v>2050</v>
      </c>
      <c r="W79" s="446" t="s">
        <v>2050</v>
      </c>
      <c r="X79" s="446" t="s">
        <v>2050</v>
      </c>
      <c r="Y79" s="446" t="s">
        <v>2050</v>
      </c>
      <c r="Z79" s="446" t="s">
        <v>2050</v>
      </c>
      <c r="AA79" s="446" t="s">
        <v>2050</v>
      </c>
      <c r="AB79" s="446" t="s">
        <v>2050</v>
      </c>
      <c r="AC79" s="447" t="s">
        <v>2050</v>
      </c>
      <c r="AD79" s="121">
        <f t="shared" si="1"/>
        <v>0</v>
      </c>
      <c r="AE79" s="83" t="s">
        <v>1820</v>
      </c>
      <c r="AG79" s="77"/>
      <c r="AH79" s="154">
        <f>'Alimentazione CE Ricavi'!H86</f>
        <v>0</v>
      </c>
      <c r="AI79" s="154">
        <f>'Alimentazione CE Ricavi'!I86</f>
        <v>0</v>
      </c>
      <c r="AL79" s="154">
        <f>'Alimentazione CE Ricavi'!L86</f>
        <v>0</v>
      </c>
    </row>
    <row r="80" spans="1:38" s="84" customFormat="1" ht="15">
      <c r="A80" s="83" t="s">
        <v>2035</v>
      </c>
      <c r="B80" s="440" t="s">
        <v>2051</v>
      </c>
      <c r="C80" s="441"/>
      <c r="D80" s="441"/>
      <c r="E80" s="441"/>
      <c r="F80" s="441"/>
      <c r="G80" s="441"/>
      <c r="H80" s="445" t="s">
        <v>2052</v>
      </c>
      <c r="I80" s="446" t="s">
        <v>2053</v>
      </c>
      <c r="J80" s="446" t="s">
        <v>2053</v>
      </c>
      <c r="K80" s="446" t="s">
        <v>2053</v>
      </c>
      <c r="L80" s="446" t="s">
        <v>2053</v>
      </c>
      <c r="M80" s="446" t="s">
        <v>2053</v>
      </c>
      <c r="N80" s="446" t="s">
        <v>2053</v>
      </c>
      <c r="O80" s="446" t="s">
        <v>2053</v>
      </c>
      <c r="P80" s="446" t="s">
        <v>2053</v>
      </c>
      <c r="Q80" s="446" t="s">
        <v>2053</v>
      </c>
      <c r="R80" s="446"/>
      <c r="S80" s="446"/>
      <c r="T80" s="446"/>
      <c r="U80" s="446"/>
      <c r="V80" s="446" t="s">
        <v>2053</v>
      </c>
      <c r="W80" s="446" t="s">
        <v>2053</v>
      </c>
      <c r="X80" s="446" t="s">
        <v>2053</v>
      </c>
      <c r="Y80" s="446" t="s">
        <v>2053</v>
      </c>
      <c r="Z80" s="446" t="s">
        <v>2053</v>
      </c>
      <c r="AA80" s="446" t="s">
        <v>2053</v>
      </c>
      <c r="AB80" s="446" t="s">
        <v>2053</v>
      </c>
      <c r="AC80" s="447" t="s">
        <v>2053</v>
      </c>
      <c r="AD80" s="121">
        <f t="shared" si="1"/>
        <v>0</v>
      </c>
      <c r="AE80" s="83" t="s">
        <v>1820</v>
      </c>
      <c r="AG80" s="77"/>
      <c r="AH80" s="154">
        <f>'Alimentazione CE Ricavi'!H87</f>
        <v>0</v>
      </c>
      <c r="AI80" s="154">
        <f>'Alimentazione CE Ricavi'!I87</f>
        <v>0</v>
      </c>
      <c r="AL80" s="154">
        <f>'Alimentazione CE Ricavi'!L87</f>
        <v>0</v>
      </c>
    </row>
    <row r="81" spans="1:38" s="84" customFormat="1" ht="15">
      <c r="A81" s="83" t="s">
        <v>2035</v>
      </c>
      <c r="B81" s="440" t="s">
        <v>2054</v>
      </c>
      <c r="C81" s="441"/>
      <c r="D81" s="441"/>
      <c r="E81" s="441"/>
      <c r="F81" s="441"/>
      <c r="G81" s="441"/>
      <c r="H81" s="445" t="s">
        <v>2055</v>
      </c>
      <c r="I81" s="446" t="s">
        <v>2050</v>
      </c>
      <c r="J81" s="446" t="s">
        <v>2050</v>
      </c>
      <c r="K81" s="446" t="s">
        <v>2050</v>
      </c>
      <c r="L81" s="446" t="s">
        <v>2050</v>
      </c>
      <c r="M81" s="446" t="s">
        <v>2050</v>
      </c>
      <c r="N81" s="446" t="s">
        <v>2050</v>
      </c>
      <c r="O81" s="446" t="s">
        <v>2050</v>
      </c>
      <c r="P81" s="446" t="s">
        <v>2050</v>
      </c>
      <c r="Q81" s="446" t="s">
        <v>2050</v>
      </c>
      <c r="R81" s="446"/>
      <c r="S81" s="446"/>
      <c r="T81" s="446"/>
      <c r="U81" s="446"/>
      <c r="V81" s="446" t="s">
        <v>2050</v>
      </c>
      <c r="W81" s="446" t="s">
        <v>2050</v>
      </c>
      <c r="X81" s="446" t="s">
        <v>2050</v>
      </c>
      <c r="Y81" s="446" t="s">
        <v>2050</v>
      </c>
      <c r="Z81" s="446" t="s">
        <v>2050</v>
      </c>
      <c r="AA81" s="446" t="s">
        <v>2050</v>
      </c>
      <c r="AB81" s="446" t="s">
        <v>2050</v>
      </c>
      <c r="AC81" s="447" t="s">
        <v>2050</v>
      </c>
      <c r="AD81" s="121">
        <f t="shared" si="1"/>
        <v>0</v>
      </c>
      <c r="AE81" s="83" t="s">
        <v>1820</v>
      </c>
      <c r="AG81" s="77"/>
      <c r="AH81" s="154">
        <f>'Alimentazione CE Ricavi'!H88</f>
        <v>280</v>
      </c>
      <c r="AI81" s="154">
        <f>'Alimentazione CE Ricavi'!I88</f>
        <v>280</v>
      </c>
      <c r="AL81" s="154">
        <f>'Alimentazione CE Ricavi'!L88</f>
        <v>280</v>
      </c>
    </row>
    <row r="82" spans="1:38" s="84" customFormat="1" ht="15">
      <c r="A82" s="83" t="s">
        <v>2035</v>
      </c>
      <c r="B82" s="440" t="s">
        <v>2056</v>
      </c>
      <c r="C82" s="441"/>
      <c r="D82" s="441"/>
      <c r="E82" s="441"/>
      <c r="F82" s="441"/>
      <c r="G82" s="441"/>
      <c r="H82" s="445" t="s">
        <v>2057</v>
      </c>
      <c r="I82" s="446" t="s">
        <v>2058</v>
      </c>
      <c r="J82" s="446" t="s">
        <v>2058</v>
      </c>
      <c r="K82" s="446" t="s">
        <v>2058</v>
      </c>
      <c r="L82" s="446" t="s">
        <v>2058</v>
      </c>
      <c r="M82" s="446" t="s">
        <v>2058</v>
      </c>
      <c r="N82" s="446" t="s">
        <v>2058</v>
      </c>
      <c r="O82" s="446" t="s">
        <v>2058</v>
      </c>
      <c r="P82" s="446" t="s">
        <v>2058</v>
      </c>
      <c r="Q82" s="446" t="s">
        <v>2058</v>
      </c>
      <c r="R82" s="446"/>
      <c r="S82" s="446"/>
      <c r="T82" s="446"/>
      <c r="U82" s="446"/>
      <c r="V82" s="446" t="s">
        <v>2058</v>
      </c>
      <c r="W82" s="446" t="s">
        <v>2058</v>
      </c>
      <c r="X82" s="446" t="s">
        <v>2058</v>
      </c>
      <c r="Y82" s="446" t="s">
        <v>2058</v>
      </c>
      <c r="Z82" s="446" t="s">
        <v>2058</v>
      </c>
      <c r="AA82" s="446" t="s">
        <v>2058</v>
      </c>
      <c r="AB82" s="446" t="s">
        <v>2058</v>
      </c>
      <c r="AC82" s="447" t="s">
        <v>2058</v>
      </c>
      <c r="AD82" s="121">
        <f t="shared" si="1"/>
        <v>0</v>
      </c>
      <c r="AE82" s="83" t="s">
        <v>1820</v>
      </c>
      <c r="AG82" s="77"/>
      <c r="AH82" s="154">
        <f>'Alimentazione CE Ricavi'!H89</f>
        <v>0</v>
      </c>
      <c r="AI82" s="154">
        <f>'Alimentazione CE Ricavi'!I89</f>
        <v>0</v>
      </c>
      <c r="AL82" s="154">
        <f>'Alimentazione CE Ricavi'!L89</f>
        <v>0</v>
      </c>
    </row>
    <row r="83" spans="1:38" s="84" customFormat="1" ht="27" customHeight="1">
      <c r="A83" s="87" t="s">
        <v>2042</v>
      </c>
      <c r="B83" s="448" t="s">
        <v>2059</v>
      </c>
      <c r="C83" s="449"/>
      <c r="D83" s="449"/>
      <c r="E83" s="449"/>
      <c r="F83" s="449"/>
      <c r="G83" s="449"/>
      <c r="H83" s="450" t="s">
        <v>2060</v>
      </c>
      <c r="I83" s="451" t="s">
        <v>2058</v>
      </c>
      <c r="J83" s="451" t="s">
        <v>2058</v>
      </c>
      <c r="K83" s="451" t="s">
        <v>2058</v>
      </c>
      <c r="L83" s="451" t="s">
        <v>2058</v>
      </c>
      <c r="M83" s="451" t="s">
        <v>2058</v>
      </c>
      <c r="N83" s="451" t="s">
        <v>2058</v>
      </c>
      <c r="O83" s="451" t="s">
        <v>2058</v>
      </c>
      <c r="P83" s="451" t="s">
        <v>2058</v>
      </c>
      <c r="Q83" s="451" t="s">
        <v>2058</v>
      </c>
      <c r="R83" s="451"/>
      <c r="S83" s="451"/>
      <c r="T83" s="451"/>
      <c r="U83" s="451"/>
      <c r="V83" s="451" t="s">
        <v>2058</v>
      </c>
      <c r="W83" s="451" t="s">
        <v>2058</v>
      </c>
      <c r="X83" s="451" t="s">
        <v>2058</v>
      </c>
      <c r="Y83" s="451" t="s">
        <v>2058</v>
      </c>
      <c r="Z83" s="451" t="s">
        <v>2058</v>
      </c>
      <c r="AA83" s="451" t="s">
        <v>2058</v>
      </c>
      <c r="AB83" s="451" t="s">
        <v>2058</v>
      </c>
      <c r="AC83" s="452" t="s">
        <v>2058</v>
      </c>
      <c r="AD83" s="124">
        <f>SUM(AD84:AD85)</f>
        <v>0</v>
      </c>
      <c r="AE83" s="87" t="s">
        <v>1820</v>
      </c>
      <c r="AF83" s="76" t="s">
        <v>1821</v>
      </c>
      <c r="AG83" s="77"/>
      <c r="AH83" s="155">
        <f>SUM(AH84:AH85)</f>
        <v>0</v>
      </c>
      <c r="AI83" s="155">
        <f>SUM(AI84:AI85)</f>
        <v>0</v>
      </c>
      <c r="AL83" s="155">
        <f>SUM(AL84:AL85)</f>
        <v>0</v>
      </c>
    </row>
    <row r="84" spans="1:38" s="84" customFormat="1" ht="15">
      <c r="A84" s="83" t="s">
        <v>2042</v>
      </c>
      <c r="B84" s="440" t="s">
        <v>2061</v>
      </c>
      <c r="C84" s="441"/>
      <c r="D84" s="441"/>
      <c r="E84" s="441"/>
      <c r="F84" s="441"/>
      <c r="G84" s="441"/>
      <c r="H84" s="442" t="s">
        <v>2062</v>
      </c>
      <c r="I84" s="443" t="s">
        <v>2063</v>
      </c>
      <c r="J84" s="443" t="s">
        <v>2063</v>
      </c>
      <c r="K84" s="443" t="s">
        <v>2063</v>
      </c>
      <c r="L84" s="443" t="s">
        <v>2063</v>
      </c>
      <c r="M84" s="443" t="s">
        <v>2063</v>
      </c>
      <c r="N84" s="443" t="s">
        <v>2063</v>
      </c>
      <c r="O84" s="443" t="s">
        <v>2063</v>
      </c>
      <c r="P84" s="443" t="s">
        <v>2063</v>
      </c>
      <c r="Q84" s="443" t="s">
        <v>2063</v>
      </c>
      <c r="R84" s="443"/>
      <c r="S84" s="443"/>
      <c r="T84" s="443"/>
      <c r="U84" s="443"/>
      <c r="V84" s="443" t="s">
        <v>2063</v>
      </c>
      <c r="W84" s="443" t="s">
        <v>2063</v>
      </c>
      <c r="X84" s="443" t="s">
        <v>2063</v>
      </c>
      <c r="Y84" s="443" t="s">
        <v>2063</v>
      </c>
      <c r="Z84" s="443" t="s">
        <v>2063</v>
      </c>
      <c r="AA84" s="443" t="s">
        <v>2063</v>
      </c>
      <c r="AB84" s="443" t="s">
        <v>2063</v>
      </c>
      <c r="AC84" s="444" t="s">
        <v>2063</v>
      </c>
      <c r="AD84" s="121">
        <f>ROUND((AH84/1000),0)</f>
        <v>0</v>
      </c>
      <c r="AE84" s="83" t="s">
        <v>1820</v>
      </c>
      <c r="AG84" s="77"/>
      <c r="AH84" s="154">
        <f>'Alimentazione CE Ricavi'!H91</f>
        <v>0</v>
      </c>
      <c r="AI84" s="154">
        <f>'Alimentazione CE Ricavi'!I91</f>
        <v>0</v>
      </c>
      <c r="AL84" s="154">
        <f>'Alimentazione CE Ricavi'!L91</f>
        <v>0</v>
      </c>
    </row>
    <row r="85" spans="1:38" s="84" customFormat="1" ht="27" customHeight="1">
      <c r="A85" s="83" t="s">
        <v>2042</v>
      </c>
      <c r="B85" s="440" t="s">
        <v>2064</v>
      </c>
      <c r="C85" s="441"/>
      <c r="D85" s="441"/>
      <c r="E85" s="441"/>
      <c r="F85" s="441"/>
      <c r="G85" s="441"/>
      <c r="H85" s="442" t="s">
        <v>2065</v>
      </c>
      <c r="I85" s="443" t="s">
        <v>2066</v>
      </c>
      <c r="J85" s="443" t="s">
        <v>2066</v>
      </c>
      <c r="K85" s="443" t="s">
        <v>2066</v>
      </c>
      <c r="L85" s="443" t="s">
        <v>2066</v>
      </c>
      <c r="M85" s="443" t="s">
        <v>2066</v>
      </c>
      <c r="N85" s="443" t="s">
        <v>2066</v>
      </c>
      <c r="O85" s="443" t="s">
        <v>2066</v>
      </c>
      <c r="P85" s="443" t="s">
        <v>2066</v>
      </c>
      <c r="Q85" s="443" t="s">
        <v>2066</v>
      </c>
      <c r="R85" s="443"/>
      <c r="S85" s="443"/>
      <c r="T85" s="443"/>
      <c r="U85" s="443"/>
      <c r="V85" s="443" t="s">
        <v>2066</v>
      </c>
      <c r="W85" s="443" t="s">
        <v>2066</v>
      </c>
      <c r="X85" s="443" t="s">
        <v>2066</v>
      </c>
      <c r="Y85" s="443" t="s">
        <v>2066</v>
      </c>
      <c r="Z85" s="443" t="s">
        <v>2066</v>
      </c>
      <c r="AA85" s="443" t="s">
        <v>2066</v>
      </c>
      <c r="AB85" s="443" t="s">
        <v>2066</v>
      </c>
      <c r="AC85" s="444" t="s">
        <v>2066</v>
      </c>
      <c r="AD85" s="121">
        <f>ROUND((AH85/1000),0)</f>
        <v>0</v>
      </c>
      <c r="AE85" s="83" t="s">
        <v>1820</v>
      </c>
      <c r="AG85" s="77"/>
      <c r="AH85" s="154">
        <f>'Alimentazione CE Ricavi'!H93+'Alimentazione CE Ricavi'!H94</f>
        <v>0</v>
      </c>
      <c r="AI85" s="154">
        <f>'Alimentazione CE Ricavi'!I93+'Alimentazione CE Ricavi'!I94</f>
        <v>0</v>
      </c>
      <c r="AL85" s="154">
        <f>'Alimentazione CE Ricavi'!L93+'Alimentazione CE Ricavi'!L94</f>
        <v>0</v>
      </c>
    </row>
    <row r="86" spans="1:38" s="84" customFormat="1" ht="15">
      <c r="A86" s="83"/>
      <c r="B86" s="440" t="s">
        <v>2067</v>
      </c>
      <c r="C86" s="441"/>
      <c r="D86" s="441"/>
      <c r="E86" s="441"/>
      <c r="F86" s="441"/>
      <c r="G86" s="441"/>
      <c r="H86" s="445" t="s">
        <v>2068</v>
      </c>
      <c r="I86" s="446" t="s">
        <v>2069</v>
      </c>
      <c r="J86" s="446" t="s">
        <v>2069</v>
      </c>
      <c r="K86" s="446" t="s">
        <v>2069</v>
      </c>
      <c r="L86" s="446" t="s">
        <v>2069</v>
      </c>
      <c r="M86" s="446" t="s">
        <v>2069</v>
      </c>
      <c r="N86" s="446" t="s">
        <v>2069</v>
      </c>
      <c r="O86" s="446" t="s">
        <v>2069</v>
      </c>
      <c r="P86" s="446" t="s">
        <v>2069</v>
      </c>
      <c r="Q86" s="446" t="s">
        <v>2069</v>
      </c>
      <c r="R86" s="446"/>
      <c r="S86" s="446"/>
      <c r="T86" s="446"/>
      <c r="U86" s="446"/>
      <c r="V86" s="446" t="s">
        <v>2069</v>
      </c>
      <c r="W86" s="446" t="s">
        <v>2069</v>
      </c>
      <c r="X86" s="446" t="s">
        <v>2069</v>
      </c>
      <c r="Y86" s="446" t="s">
        <v>2069</v>
      </c>
      <c r="Z86" s="446" t="s">
        <v>2069</v>
      </c>
      <c r="AA86" s="446" t="s">
        <v>2069</v>
      </c>
      <c r="AB86" s="446" t="s">
        <v>2069</v>
      </c>
      <c r="AC86" s="447" t="s">
        <v>2069</v>
      </c>
      <c r="AD86" s="121">
        <f>ROUND((AH86/1000),0)</f>
        <v>0</v>
      </c>
      <c r="AE86" s="83" t="s">
        <v>1820</v>
      </c>
      <c r="AG86" s="77"/>
      <c r="AH86" s="154">
        <f>'Alimentazione CE Ricavi'!H95</f>
        <v>0</v>
      </c>
      <c r="AI86" s="154">
        <f>'Alimentazione CE Ricavi'!I95</f>
        <v>0</v>
      </c>
      <c r="AL86" s="154">
        <f>'Alimentazione CE Ricavi'!L95</f>
        <v>0</v>
      </c>
    </row>
    <row r="87" spans="1:38" s="84" customFormat="1" ht="36" customHeight="1">
      <c r="A87" s="81" t="s">
        <v>2035</v>
      </c>
      <c r="B87" s="427" t="s">
        <v>2070</v>
      </c>
      <c r="C87" s="428"/>
      <c r="D87" s="428"/>
      <c r="E87" s="428"/>
      <c r="F87" s="428"/>
      <c r="G87" s="428"/>
      <c r="H87" s="429" t="s">
        <v>2071</v>
      </c>
      <c r="I87" s="430" t="s">
        <v>2072</v>
      </c>
      <c r="J87" s="430" t="s">
        <v>2072</v>
      </c>
      <c r="K87" s="430" t="s">
        <v>2072</v>
      </c>
      <c r="L87" s="430" t="s">
        <v>2072</v>
      </c>
      <c r="M87" s="430" t="s">
        <v>2072</v>
      </c>
      <c r="N87" s="430" t="s">
        <v>2072</v>
      </c>
      <c r="O87" s="430" t="s">
        <v>2072</v>
      </c>
      <c r="P87" s="430" t="s">
        <v>2072</v>
      </c>
      <c r="Q87" s="430" t="s">
        <v>2072</v>
      </c>
      <c r="R87" s="430"/>
      <c r="S87" s="430"/>
      <c r="T87" s="430"/>
      <c r="U87" s="430"/>
      <c r="V87" s="430" t="s">
        <v>2072</v>
      </c>
      <c r="W87" s="430" t="s">
        <v>2072</v>
      </c>
      <c r="X87" s="430" t="s">
        <v>2072</v>
      </c>
      <c r="Y87" s="430" t="s">
        <v>2072</v>
      </c>
      <c r="Z87" s="430" t="s">
        <v>2072</v>
      </c>
      <c r="AA87" s="430" t="s">
        <v>2072</v>
      </c>
      <c r="AB87" s="430" t="s">
        <v>2072</v>
      </c>
      <c r="AC87" s="431" t="s">
        <v>2072</v>
      </c>
      <c r="AD87" s="123">
        <f>SUM(AD88:AD91)</f>
        <v>1729</v>
      </c>
      <c r="AE87" s="81" t="s">
        <v>1820</v>
      </c>
      <c r="AF87" s="76" t="s">
        <v>1821</v>
      </c>
      <c r="AG87" s="77"/>
      <c r="AH87" s="153">
        <f>SUM(AH88:AH91)</f>
        <v>1728952</v>
      </c>
      <c r="AI87" s="153">
        <f>SUM(AI88:AI91)</f>
        <v>1728952</v>
      </c>
      <c r="AL87" s="153">
        <f>SUM(AL88:AL91)</f>
        <v>0</v>
      </c>
    </row>
    <row r="88" spans="1:38" s="84" customFormat="1" ht="15">
      <c r="A88" s="83" t="s">
        <v>2035</v>
      </c>
      <c r="B88" s="440" t="s">
        <v>2073</v>
      </c>
      <c r="C88" s="441"/>
      <c r="D88" s="441"/>
      <c r="E88" s="441"/>
      <c r="F88" s="441"/>
      <c r="G88" s="441"/>
      <c r="H88" s="442" t="s">
        <v>2074</v>
      </c>
      <c r="I88" s="443" t="s">
        <v>2075</v>
      </c>
      <c r="J88" s="443" t="s">
        <v>2075</v>
      </c>
      <c r="K88" s="443" t="s">
        <v>2075</v>
      </c>
      <c r="L88" s="443" t="s">
        <v>2075</v>
      </c>
      <c r="M88" s="443" t="s">
        <v>2075</v>
      </c>
      <c r="N88" s="443" t="s">
        <v>2075</v>
      </c>
      <c r="O88" s="443" t="s">
        <v>2075</v>
      </c>
      <c r="P88" s="443" t="s">
        <v>2075</v>
      </c>
      <c r="Q88" s="443" t="s">
        <v>2075</v>
      </c>
      <c r="R88" s="443"/>
      <c r="S88" s="443"/>
      <c r="T88" s="443"/>
      <c r="U88" s="443"/>
      <c r="V88" s="443" t="s">
        <v>2075</v>
      </c>
      <c r="W88" s="443" t="s">
        <v>2075</v>
      </c>
      <c r="X88" s="443" t="s">
        <v>2075</v>
      </c>
      <c r="Y88" s="443" t="s">
        <v>2075</v>
      </c>
      <c r="Z88" s="443" t="s">
        <v>2075</v>
      </c>
      <c r="AA88" s="443" t="s">
        <v>2075</v>
      </c>
      <c r="AB88" s="443" t="s">
        <v>2075</v>
      </c>
      <c r="AC88" s="444" t="s">
        <v>2075</v>
      </c>
      <c r="AD88" s="121">
        <f>ROUND((AH88/1000),0)</f>
        <v>1614</v>
      </c>
      <c r="AE88" s="83" t="s">
        <v>1820</v>
      </c>
      <c r="AG88" s="77"/>
      <c r="AH88" s="154">
        <f>'Alimentazione CE Ricavi'!H97</f>
        <v>1613823</v>
      </c>
      <c r="AI88" s="154">
        <f>'Alimentazione CE Ricavi'!I97</f>
        <v>1613823</v>
      </c>
      <c r="AL88" s="154">
        <f>'Alimentazione CE Ricavi'!L97</f>
        <v>0</v>
      </c>
    </row>
    <row r="89" spans="1:38" s="84" customFormat="1" ht="15">
      <c r="A89" s="83" t="s">
        <v>2035</v>
      </c>
      <c r="B89" s="440" t="s">
        <v>2076</v>
      </c>
      <c r="C89" s="441"/>
      <c r="D89" s="441"/>
      <c r="E89" s="441"/>
      <c r="F89" s="441"/>
      <c r="G89" s="441"/>
      <c r="H89" s="442" t="s">
        <v>2077</v>
      </c>
      <c r="I89" s="443" t="s">
        <v>2078</v>
      </c>
      <c r="J89" s="443" t="s">
        <v>2078</v>
      </c>
      <c r="K89" s="443" t="s">
        <v>2078</v>
      </c>
      <c r="L89" s="443" t="s">
        <v>2078</v>
      </c>
      <c r="M89" s="443" t="s">
        <v>2078</v>
      </c>
      <c r="N89" s="443" t="s">
        <v>2078</v>
      </c>
      <c r="O89" s="443" t="s">
        <v>2078</v>
      </c>
      <c r="P89" s="443" t="s">
        <v>2078</v>
      </c>
      <c r="Q89" s="443" t="s">
        <v>2078</v>
      </c>
      <c r="R89" s="443"/>
      <c r="S89" s="443"/>
      <c r="T89" s="443"/>
      <c r="U89" s="443"/>
      <c r="V89" s="443" t="s">
        <v>2078</v>
      </c>
      <c r="W89" s="443" t="s">
        <v>2078</v>
      </c>
      <c r="X89" s="443" t="s">
        <v>2078</v>
      </c>
      <c r="Y89" s="443" t="s">
        <v>2078</v>
      </c>
      <c r="Z89" s="443" t="s">
        <v>2078</v>
      </c>
      <c r="AA89" s="443" t="s">
        <v>2078</v>
      </c>
      <c r="AB89" s="443" t="s">
        <v>2078</v>
      </c>
      <c r="AC89" s="444" t="s">
        <v>2078</v>
      </c>
      <c r="AD89" s="121">
        <f>ROUND((AH89/1000),0)</f>
        <v>115</v>
      </c>
      <c r="AE89" s="83" t="s">
        <v>1820</v>
      </c>
      <c r="AG89" s="77"/>
      <c r="AH89" s="154">
        <f>'Alimentazione CE Ricavi'!H98</f>
        <v>115129</v>
      </c>
      <c r="AI89" s="154">
        <f>'Alimentazione CE Ricavi'!I98</f>
        <v>115129</v>
      </c>
      <c r="AL89" s="154">
        <f>'Alimentazione CE Ricavi'!L98</f>
        <v>0</v>
      </c>
    </row>
    <row r="90" spans="1:38" s="84" customFormat="1" ht="15">
      <c r="A90" s="83" t="s">
        <v>2035</v>
      </c>
      <c r="B90" s="440" t="s">
        <v>2079</v>
      </c>
      <c r="C90" s="441"/>
      <c r="D90" s="441"/>
      <c r="E90" s="441"/>
      <c r="F90" s="441"/>
      <c r="G90" s="441"/>
      <c r="H90" s="442" t="s">
        <v>2080</v>
      </c>
      <c r="I90" s="443" t="s">
        <v>2081</v>
      </c>
      <c r="J90" s="443" t="s">
        <v>2081</v>
      </c>
      <c r="K90" s="443" t="s">
        <v>2081</v>
      </c>
      <c r="L90" s="443" t="s">
        <v>2081</v>
      </c>
      <c r="M90" s="443" t="s">
        <v>2081</v>
      </c>
      <c r="N90" s="443" t="s">
        <v>2081</v>
      </c>
      <c r="O90" s="443" t="s">
        <v>2081</v>
      </c>
      <c r="P90" s="443" t="s">
        <v>2081</v>
      </c>
      <c r="Q90" s="443" t="s">
        <v>2081</v>
      </c>
      <c r="R90" s="443"/>
      <c r="S90" s="443"/>
      <c r="T90" s="443"/>
      <c r="U90" s="443"/>
      <c r="V90" s="443" t="s">
        <v>2081</v>
      </c>
      <c r="W90" s="443" t="s">
        <v>2081</v>
      </c>
      <c r="X90" s="443" t="s">
        <v>2081</v>
      </c>
      <c r="Y90" s="443" t="s">
        <v>2081</v>
      </c>
      <c r="Z90" s="443" t="s">
        <v>2081</v>
      </c>
      <c r="AA90" s="443" t="s">
        <v>2081</v>
      </c>
      <c r="AB90" s="443" t="s">
        <v>2081</v>
      </c>
      <c r="AC90" s="444" t="s">
        <v>2081</v>
      </c>
      <c r="AD90" s="121">
        <f>ROUND((AH90/1000),0)</f>
        <v>0</v>
      </c>
      <c r="AE90" s="83" t="s">
        <v>1820</v>
      </c>
      <c r="AG90" s="77"/>
      <c r="AH90" s="154">
        <f>'Alimentazione CE Ricavi'!H99</f>
        <v>0</v>
      </c>
      <c r="AI90" s="154">
        <f>'Alimentazione CE Ricavi'!I99</f>
        <v>0</v>
      </c>
      <c r="AL90" s="154">
        <f>'Alimentazione CE Ricavi'!L99</f>
        <v>0</v>
      </c>
    </row>
    <row r="91" spans="1:38" s="84" customFormat="1" ht="24" customHeight="1">
      <c r="A91" s="83" t="s">
        <v>2035</v>
      </c>
      <c r="B91" s="440" t="s">
        <v>264</v>
      </c>
      <c r="C91" s="441"/>
      <c r="D91" s="441"/>
      <c r="E91" s="441"/>
      <c r="F91" s="441"/>
      <c r="G91" s="441"/>
      <c r="H91" s="442" t="s">
        <v>265</v>
      </c>
      <c r="I91" s="443" t="s">
        <v>266</v>
      </c>
      <c r="J91" s="443" t="s">
        <v>266</v>
      </c>
      <c r="K91" s="443" t="s">
        <v>266</v>
      </c>
      <c r="L91" s="443" t="s">
        <v>266</v>
      </c>
      <c r="M91" s="443" t="s">
        <v>266</v>
      </c>
      <c r="N91" s="443" t="s">
        <v>266</v>
      </c>
      <c r="O91" s="443" t="s">
        <v>266</v>
      </c>
      <c r="P91" s="443" t="s">
        <v>266</v>
      </c>
      <c r="Q91" s="443" t="s">
        <v>266</v>
      </c>
      <c r="R91" s="443"/>
      <c r="S91" s="443"/>
      <c r="T91" s="443"/>
      <c r="U91" s="443"/>
      <c r="V91" s="443" t="s">
        <v>266</v>
      </c>
      <c r="W91" s="443" t="s">
        <v>266</v>
      </c>
      <c r="X91" s="443" t="s">
        <v>266</v>
      </c>
      <c r="Y91" s="443" t="s">
        <v>266</v>
      </c>
      <c r="Z91" s="443" t="s">
        <v>266</v>
      </c>
      <c r="AA91" s="443" t="s">
        <v>266</v>
      </c>
      <c r="AB91" s="443" t="s">
        <v>266</v>
      </c>
      <c r="AC91" s="444" t="s">
        <v>266</v>
      </c>
      <c r="AD91" s="121">
        <f>ROUND((AH91/1000),0)</f>
        <v>0</v>
      </c>
      <c r="AE91" s="83" t="s">
        <v>1820</v>
      </c>
      <c r="AG91" s="77"/>
      <c r="AH91" s="154">
        <f>'Alimentazione CE Ricavi'!H100</f>
        <v>0</v>
      </c>
      <c r="AI91" s="154">
        <f>'Alimentazione CE Ricavi'!I100</f>
        <v>0</v>
      </c>
      <c r="AL91" s="154">
        <f>'Alimentazione CE Ricavi'!L100</f>
        <v>0</v>
      </c>
    </row>
    <row r="92" spans="1:38" s="84" customFormat="1" ht="15">
      <c r="A92" s="83"/>
      <c r="B92" s="453" t="s">
        <v>267</v>
      </c>
      <c r="C92" s="454"/>
      <c r="D92" s="454"/>
      <c r="E92" s="454"/>
      <c r="F92" s="454"/>
      <c r="G92" s="454"/>
      <c r="H92" s="455" t="s">
        <v>268</v>
      </c>
      <c r="I92" s="456" t="s">
        <v>269</v>
      </c>
      <c r="J92" s="456" t="s">
        <v>269</v>
      </c>
      <c r="K92" s="456" t="s">
        <v>269</v>
      </c>
      <c r="L92" s="456" t="s">
        <v>269</v>
      </c>
      <c r="M92" s="456" t="s">
        <v>269</v>
      </c>
      <c r="N92" s="456" t="s">
        <v>269</v>
      </c>
      <c r="O92" s="456" t="s">
        <v>269</v>
      </c>
      <c r="P92" s="456" t="s">
        <v>269</v>
      </c>
      <c r="Q92" s="456" t="s">
        <v>269</v>
      </c>
      <c r="R92" s="456"/>
      <c r="S92" s="456"/>
      <c r="T92" s="456"/>
      <c r="U92" s="456"/>
      <c r="V92" s="456" t="s">
        <v>269</v>
      </c>
      <c r="W92" s="456" t="s">
        <v>269</v>
      </c>
      <c r="X92" s="456" t="s">
        <v>269</v>
      </c>
      <c r="Y92" s="456" t="s">
        <v>269</v>
      </c>
      <c r="Z92" s="456" t="s">
        <v>269</v>
      </c>
      <c r="AA92" s="456" t="s">
        <v>269</v>
      </c>
      <c r="AB92" s="456" t="s">
        <v>269</v>
      </c>
      <c r="AC92" s="457" t="s">
        <v>269</v>
      </c>
      <c r="AD92" s="121">
        <f>ROUND((AH92/1000),0)</f>
        <v>3458</v>
      </c>
      <c r="AE92" s="83" t="s">
        <v>1820</v>
      </c>
      <c r="AG92" s="77"/>
      <c r="AH92" s="154">
        <f>'Alimentazione CE Ricavi'!H103+'Alimentazione CE Ricavi'!H104+'Alimentazione CE Ricavi'!H105+'Alimentazione CE Ricavi'!H106+'Alimentazione CE Ricavi'!H107+'Alimentazione CE Ricavi'!H108+'Alimentazione CE Ricavi'!H109+'Alimentazione CE Ricavi'!H111+'Alimentazione CE Ricavi'!H112+'Alimentazione CE Ricavi'!H113+'Alimentazione CE Ricavi'!H114+'Alimentazione CE Ricavi'!H115+'Alimentazione CE Ricavi'!H116+'Alimentazione CE Ricavi'!H117+'Alimentazione CE Ricavi'!H118+'Alimentazione CE Ricavi'!H119+'Alimentazione CE Ricavi'!H120+'Alimentazione CE Ricavi'!H121+'Alimentazione CE Ricavi'!H122+'Alimentazione CE Ricavi'!H123+'Alimentazione CE Ricavi'!H124+'Alimentazione CE Ricavi'!H126+'Alimentazione CE Ricavi'!H127+'Alimentazione CE Ricavi'!H128+'Alimentazione CE Ricavi'!H129+'Alimentazione CE Ricavi'!H130+'Alimentazione CE Ricavi'!H131+'Alimentazione CE Ricavi'!H132+'Alimentazione CE Ricavi'!H133+'Alimentazione CE Ricavi'!H134+'Alimentazione CE Ricavi'!H136+'Alimentazione CE Ricavi'!H137</f>
        <v>3458000</v>
      </c>
      <c r="AI92" s="154">
        <f>'Alimentazione CE Ricavi'!I103+'Alimentazione CE Ricavi'!I104+'Alimentazione CE Ricavi'!I105+'Alimentazione CE Ricavi'!I106+'Alimentazione CE Ricavi'!I107+'Alimentazione CE Ricavi'!I108+'Alimentazione CE Ricavi'!I109+'Alimentazione CE Ricavi'!I111+'Alimentazione CE Ricavi'!I112+'Alimentazione CE Ricavi'!I113+'Alimentazione CE Ricavi'!I114+'Alimentazione CE Ricavi'!I115+'Alimentazione CE Ricavi'!I116+'Alimentazione CE Ricavi'!I117+'Alimentazione CE Ricavi'!I118+'Alimentazione CE Ricavi'!I119+'Alimentazione CE Ricavi'!I120+'Alimentazione CE Ricavi'!I121+'Alimentazione CE Ricavi'!I122+'Alimentazione CE Ricavi'!I123+'Alimentazione CE Ricavi'!I124+'Alimentazione CE Ricavi'!I126+'Alimentazione CE Ricavi'!I127+'Alimentazione CE Ricavi'!I128+'Alimentazione CE Ricavi'!I129+'Alimentazione CE Ricavi'!I130+'Alimentazione CE Ricavi'!I131+'Alimentazione CE Ricavi'!I132+'Alimentazione CE Ricavi'!I133+'Alimentazione CE Ricavi'!I134+'Alimentazione CE Ricavi'!I136+'Alimentazione CE Ricavi'!I137</f>
        <v>3461476</v>
      </c>
      <c r="AL92" s="154">
        <f>'Alimentazione CE Ricavi'!L103+'Alimentazione CE Ricavi'!L104+'Alimentazione CE Ricavi'!L105+'Alimentazione CE Ricavi'!L106+'Alimentazione CE Ricavi'!L107+'Alimentazione CE Ricavi'!L108+'Alimentazione CE Ricavi'!L109+'Alimentazione CE Ricavi'!L111+'Alimentazione CE Ricavi'!L112+'Alimentazione CE Ricavi'!L113+'Alimentazione CE Ricavi'!L114+'Alimentazione CE Ricavi'!L115+'Alimentazione CE Ricavi'!L116+'Alimentazione CE Ricavi'!L117+'Alimentazione CE Ricavi'!L118+'Alimentazione CE Ricavi'!L119+'Alimentazione CE Ricavi'!L120+'Alimentazione CE Ricavi'!L121+'Alimentazione CE Ricavi'!L122+'Alimentazione CE Ricavi'!L123+'Alimentazione CE Ricavi'!L124+'Alimentazione CE Ricavi'!L126+'Alimentazione CE Ricavi'!L127+'Alimentazione CE Ricavi'!L128+'Alimentazione CE Ricavi'!L129+'Alimentazione CE Ricavi'!L130+'Alimentazione CE Ricavi'!L131+'Alimentazione CE Ricavi'!L132+'Alimentazione CE Ricavi'!L133+'Alimentazione CE Ricavi'!L134+'Alimentazione CE Ricavi'!L136+'Alimentazione CE Ricavi'!L137</f>
        <v>1634525</v>
      </c>
    </row>
    <row r="93" spans="1:38" s="84" customFormat="1" ht="15">
      <c r="A93" s="81"/>
      <c r="B93" s="427" t="s">
        <v>270</v>
      </c>
      <c r="C93" s="428"/>
      <c r="D93" s="428"/>
      <c r="E93" s="428"/>
      <c r="F93" s="428"/>
      <c r="G93" s="428"/>
      <c r="H93" s="429" t="s">
        <v>271</v>
      </c>
      <c r="I93" s="430" t="s">
        <v>272</v>
      </c>
      <c r="J93" s="430" t="s">
        <v>272</v>
      </c>
      <c r="K93" s="430" t="s">
        <v>272</v>
      </c>
      <c r="L93" s="430" t="s">
        <v>272</v>
      </c>
      <c r="M93" s="430" t="s">
        <v>272</v>
      </c>
      <c r="N93" s="430" t="s">
        <v>272</v>
      </c>
      <c r="O93" s="430" t="s">
        <v>272</v>
      </c>
      <c r="P93" s="430" t="s">
        <v>272</v>
      </c>
      <c r="Q93" s="430" t="s">
        <v>272</v>
      </c>
      <c r="R93" s="430"/>
      <c r="S93" s="430"/>
      <c r="T93" s="430"/>
      <c r="U93" s="430"/>
      <c r="V93" s="430" t="s">
        <v>272</v>
      </c>
      <c r="W93" s="430" t="s">
        <v>272</v>
      </c>
      <c r="X93" s="430" t="s">
        <v>272</v>
      </c>
      <c r="Y93" s="430" t="s">
        <v>272</v>
      </c>
      <c r="Z93" s="430" t="s">
        <v>272</v>
      </c>
      <c r="AA93" s="430" t="s">
        <v>272</v>
      </c>
      <c r="AB93" s="430" t="s">
        <v>272</v>
      </c>
      <c r="AC93" s="431" t="s">
        <v>272</v>
      </c>
      <c r="AD93" s="123">
        <f>SUM(AD94:AD100)</f>
        <v>3489</v>
      </c>
      <c r="AE93" s="81" t="s">
        <v>1820</v>
      </c>
      <c r="AF93" s="76" t="s">
        <v>1821</v>
      </c>
      <c r="AG93" s="77"/>
      <c r="AH93" s="153">
        <f>SUM(AH94:AH100)</f>
        <v>3489111</v>
      </c>
      <c r="AI93" s="153">
        <f>SUM(AI94:AI100)</f>
        <v>3356640</v>
      </c>
      <c r="AL93" s="153">
        <f>SUM(AL94:AL100)</f>
        <v>3138866</v>
      </c>
    </row>
    <row r="94" spans="1:38" s="84" customFormat="1" ht="15">
      <c r="A94" s="83"/>
      <c r="B94" s="440" t="s">
        <v>273</v>
      </c>
      <c r="C94" s="441"/>
      <c r="D94" s="441"/>
      <c r="E94" s="441"/>
      <c r="F94" s="441"/>
      <c r="G94" s="441"/>
      <c r="H94" s="442" t="s">
        <v>274</v>
      </c>
      <c r="I94" s="443" t="s">
        <v>275</v>
      </c>
      <c r="J94" s="443" t="s">
        <v>275</v>
      </c>
      <c r="K94" s="443" t="s">
        <v>275</v>
      </c>
      <c r="L94" s="443" t="s">
        <v>275</v>
      </c>
      <c r="M94" s="443" t="s">
        <v>275</v>
      </c>
      <c r="N94" s="443" t="s">
        <v>275</v>
      </c>
      <c r="O94" s="443" t="s">
        <v>275</v>
      </c>
      <c r="P94" s="443" t="s">
        <v>275</v>
      </c>
      <c r="Q94" s="443" t="s">
        <v>275</v>
      </c>
      <c r="R94" s="443"/>
      <c r="S94" s="443"/>
      <c r="T94" s="443"/>
      <c r="U94" s="443"/>
      <c r="V94" s="443" t="s">
        <v>275</v>
      </c>
      <c r="W94" s="443" t="s">
        <v>275</v>
      </c>
      <c r="X94" s="443" t="s">
        <v>275</v>
      </c>
      <c r="Y94" s="443" t="s">
        <v>275</v>
      </c>
      <c r="Z94" s="443" t="s">
        <v>275</v>
      </c>
      <c r="AA94" s="443" t="s">
        <v>275</v>
      </c>
      <c r="AB94" s="443" t="s">
        <v>275</v>
      </c>
      <c r="AC94" s="444" t="s">
        <v>275</v>
      </c>
      <c r="AD94" s="121">
        <f aca="true" t="shared" si="2" ref="AD94:AD100">ROUND((AH94/1000),0)</f>
        <v>466</v>
      </c>
      <c r="AE94" s="83" t="s">
        <v>1820</v>
      </c>
      <c r="AG94" s="77"/>
      <c r="AH94" s="154">
        <f>'Alimentazione CE Ricavi'!H139</f>
        <v>466000</v>
      </c>
      <c r="AI94" s="154">
        <f>'Alimentazione CE Ricavi'!I139</f>
        <v>466091</v>
      </c>
      <c r="AL94" s="154">
        <f>'Alimentazione CE Ricavi'!L139</f>
        <v>466000</v>
      </c>
    </row>
    <row r="95" spans="1:38" s="84" customFormat="1" ht="15">
      <c r="A95" s="83"/>
      <c r="B95" s="440" t="s">
        <v>276</v>
      </c>
      <c r="C95" s="441"/>
      <c r="D95" s="441"/>
      <c r="E95" s="441"/>
      <c r="F95" s="441"/>
      <c r="G95" s="441"/>
      <c r="H95" s="442" t="s">
        <v>277</v>
      </c>
      <c r="I95" s="443" t="s">
        <v>802</v>
      </c>
      <c r="J95" s="443" t="s">
        <v>802</v>
      </c>
      <c r="K95" s="443" t="s">
        <v>802</v>
      </c>
      <c r="L95" s="443" t="s">
        <v>802</v>
      </c>
      <c r="M95" s="443" t="s">
        <v>802</v>
      </c>
      <c r="N95" s="443" t="s">
        <v>802</v>
      </c>
      <c r="O95" s="443" t="s">
        <v>802</v>
      </c>
      <c r="P95" s="443" t="s">
        <v>802</v>
      </c>
      <c r="Q95" s="443" t="s">
        <v>802</v>
      </c>
      <c r="R95" s="443"/>
      <c r="S95" s="443"/>
      <c r="T95" s="443"/>
      <c r="U95" s="443"/>
      <c r="V95" s="443" t="s">
        <v>802</v>
      </c>
      <c r="W95" s="443" t="s">
        <v>802</v>
      </c>
      <c r="X95" s="443" t="s">
        <v>802</v>
      </c>
      <c r="Y95" s="443" t="s">
        <v>802</v>
      </c>
      <c r="Z95" s="443" t="s">
        <v>802</v>
      </c>
      <c r="AA95" s="443" t="s">
        <v>802</v>
      </c>
      <c r="AB95" s="443" t="s">
        <v>802</v>
      </c>
      <c r="AC95" s="444" t="s">
        <v>802</v>
      </c>
      <c r="AD95" s="121">
        <f t="shared" si="2"/>
        <v>2625</v>
      </c>
      <c r="AE95" s="83" t="s">
        <v>1820</v>
      </c>
      <c r="AG95" s="77"/>
      <c r="AH95" s="154">
        <f>'Alimentazione CE Ricavi'!H140</f>
        <v>2625000</v>
      </c>
      <c r="AI95" s="154">
        <f>'Alimentazione CE Ricavi'!I140</f>
        <v>2625635</v>
      </c>
      <c r="AL95" s="154">
        <f>'Alimentazione CE Ricavi'!L140</f>
        <v>2275635</v>
      </c>
    </row>
    <row r="96" spans="1:38" s="84" customFormat="1" ht="15">
      <c r="A96" s="83"/>
      <c r="B96" s="440" t="s">
        <v>803</v>
      </c>
      <c r="C96" s="441"/>
      <c r="D96" s="441"/>
      <c r="E96" s="441"/>
      <c r="F96" s="441"/>
      <c r="G96" s="441"/>
      <c r="H96" s="442" t="s">
        <v>804</v>
      </c>
      <c r="I96" s="443" t="s">
        <v>2082</v>
      </c>
      <c r="J96" s="443" t="s">
        <v>2082</v>
      </c>
      <c r="K96" s="443" t="s">
        <v>2082</v>
      </c>
      <c r="L96" s="443" t="s">
        <v>2082</v>
      </c>
      <c r="M96" s="443" t="s">
        <v>2082</v>
      </c>
      <c r="N96" s="443" t="s">
        <v>2082</v>
      </c>
      <c r="O96" s="443" t="s">
        <v>2082</v>
      </c>
      <c r="P96" s="443" t="s">
        <v>2082</v>
      </c>
      <c r="Q96" s="443" t="s">
        <v>2082</v>
      </c>
      <c r="R96" s="443"/>
      <c r="S96" s="443"/>
      <c r="T96" s="443"/>
      <c r="U96" s="443"/>
      <c r="V96" s="443" t="s">
        <v>2082</v>
      </c>
      <c r="W96" s="443" t="s">
        <v>2082</v>
      </c>
      <c r="X96" s="443" t="s">
        <v>2082</v>
      </c>
      <c r="Y96" s="443" t="s">
        <v>2082</v>
      </c>
      <c r="Z96" s="443" t="s">
        <v>2082</v>
      </c>
      <c r="AA96" s="443" t="s">
        <v>2082</v>
      </c>
      <c r="AB96" s="443" t="s">
        <v>2082</v>
      </c>
      <c r="AC96" s="444" t="s">
        <v>2082</v>
      </c>
      <c r="AD96" s="121">
        <f t="shared" si="2"/>
        <v>0</v>
      </c>
      <c r="AE96" s="83" t="s">
        <v>1820</v>
      </c>
      <c r="AG96" s="77"/>
      <c r="AH96" s="154">
        <f>'Alimentazione CE Ricavi'!H141</f>
        <v>0</v>
      </c>
      <c r="AI96" s="154">
        <f>'Alimentazione CE Ricavi'!I141</f>
        <v>0</v>
      </c>
      <c r="AL96" s="154">
        <f>'Alimentazione CE Ricavi'!L141</f>
        <v>0</v>
      </c>
    </row>
    <row r="97" spans="1:38" s="84" customFormat="1" ht="15">
      <c r="A97" s="83"/>
      <c r="B97" s="440" t="s">
        <v>2083</v>
      </c>
      <c r="C97" s="441"/>
      <c r="D97" s="441"/>
      <c r="E97" s="441"/>
      <c r="F97" s="441"/>
      <c r="G97" s="441"/>
      <c r="H97" s="442" t="s">
        <v>2084</v>
      </c>
      <c r="I97" s="443" t="s">
        <v>2085</v>
      </c>
      <c r="J97" s="443" t="s">
        <v>2085</v>
      </c>
      <c r="K97" s="443" t="s">
        <v>2085</v>
      </c>
      <c r="L97" s="443" t="s">
        <v>2085</v>
      </c>
      <c r="M97" s="443" t="s">
        <v>2085</v>
      </c>
      <c r="N97" s="443" t="s">
        <v>2085</v>
      </c>
      <c r="O97" s="443" t="s">
        <v>2085</v>
      </c>
      <c r="P97" s="443" t="s">
        <v>2085</v>
      </c>
      <c r="Q97" s="443" t="s">
        <v>2085</v>
      </c>
      <c r="R97" s="443"/>
      <c r="S97" s="443"/>
      <c r="T97" s="443"/>
      <c r="U97" s="443"/>
      <c r="V97" s="443" t="s">
        <v>2085</v>
      </c>
      <c r="W97" s="443" t="s">
        <v>2085</v>
      </c>
      <c r="X97" s="443" t="s">
        <v>2085</v>
      </c>
      <c r="Y97" s="443" t="s">
        <v>2085</v>
      </c>
      <c r="Z97" s="443" t="s">
        <v>2085</v>
      </c>
      <c r="AA97" s="443" t="s">
        <v>2085</v>
      </c>
      <c r="AB97" s="443" t="s">
        <v>2085</v>
      </c>
      <c r="AC97" s="444" t="s">
        <v>2085</v>
      </c>
      <c r="AD97" s="121">
        <f t="shared" si="2"/>
        <v>90</v>
      </c>
      <c r="AE97" s="83" t="s">
        <v>1820</v>
      </c>
      <c r="AG97" s="77"/>
      <c r="AH97" s="154">
        <f>'Alimentazione CE Ricavi'!H142</f>
        <v>90000</v>
      </c>
      <c r="AI97" s="154">
        <f>'Alimentazione CE Ricavi'!I142</f>
        <v>89120</v>
      </c>
      <c r="AL97" s="154">
        <f>'Alimentazione CE Ricavi'!L142</f>
        <v>89120</v>
      </c>
    </row>
    <row r="98" spans="1:38" s="84" customFormat="1" ht="27" customHeight="1">
      <c r="A98" s="83" t="s">
        <v>1837</v>
      </c>
      <c r="B98" s="440" t="s">
        <v>2086</v>
      </c>
      <c r="C98" s="441"/>
      <c r="D98" s="441"/>
      <c r="E98" s="441"/>
      <c r="F98" s="441"/>
      <c r="G98" s="441"/>
      <c r="H98" s="442" t="s">
        <v>2087</v>
      </c>
      <c r="I98" s="443" t="s">
        <v>2088</v>
      </c>
      <c r="J98" s="443" t="s">
        <v>2088</v>
      </c>
      <c r="K98" s="443" t="s">
        <v>2088</v>
      </c>
      <c r="L98" s="443" t="s">
        <v>2088</v>
      </c>
      <c r="M98" s="443" t="s">
        <v>2088</v>
      </c>
      <c r="N98" s="443" t="s">
        <v>2088</v>
      </c>
      <c r="O98" s="443" t="s">
        <v>2088</v>
      </c>
      <c r="P98" s="443" t="s">
        <v>2088</v>
      </c>
      <c r="Q98" s="443" t="s">
        <v>2088</v>
      </c>
      <c r="R98" s="443"/>
      <c r="S98" s="443"/>
      <c r="T98" s="443"/>
      <c r="U98" s="443"/>
      <c r="V98" s="443" t="s">
        <v>2088</v>
      </c>
      <c r="W98" s="443" t="s">
        <v>2088</v>
      </c>
      <c r="X98" s="443" t="s">
        <v>2088</v>
      </c>
      <c r="Y98" s="443" t="s">
        <v>2088</v>
      </c>
      <c r="Z98" s="443" t="s">
        <v>2088</v>
      </c>
      <c r="AA98" s="443" t="s">
        <v>2088</v>
      </c>
      <c r="AB98" s="443" t="s">
        <v>2088</v>
      </c>
      <c r="AC98" s="444" t="s">
        <v>2088</v>
      </c>
      <c r="AD98" s="121">
        <f t="shared" si="2"/>
        <v>308</v>
      </c>
      <c r="AE98" s="83" t="s">
        <v>1820</v>
      </c>
      <c r="AG98" s="77"/>
      <c r="AH98" s="154">
        <f>'Alimentazione CE Ricavi'!H143</f>
        <v>308111</v>
      </c>
      <c r="AI98" s="154">
        <f>'Alimentazione CE Ricavi'!I143</f>
        <v>175794</v>
      </c>
      <c r="AL98" s="154">
        <f>'Alimentazione CE Ricavi'!L143</f>
        <v>308111</v>
      </c>
    </row>
    <row r="99" spans="1:38" s="84" customFormat="1" ht="15">
      <c r="A99" s="83"/>
      <c r="B99" s="440" t="s">
        <v>2089</v>
      </c>
      <c r="C99" s="441"/>
      <c r="D99" s="441"/>
      <c r="E99" s="441"/>
      <c r="F99" s="441"/>
      <c r="G99" s="441"/>
      <c r="H99" s="442" t="s">
        <v>2090</v>
      </c>
      <c r="I99" s="443" t="s">
        <v>2091</v>
      </c>
      <c r="J99" s="443" t="s">
        <v>2091</v>
      </c>
      <c r="K99" s="443" t="s">
        <v>2091</v>
      </c>
      <c r="L99" s="443" t="s">
        <v>2091</v>
      </c>
      <c r="M99" s="443" t="s">
        <v>2091</v>
      </c>
      <c r="N99" s="443" t="s">
        <v>2091</v>
      </c>
      <c r="O99" s="443" t="s">
        <v>2091</v>
      </c>
      <c r="P99" s="443" t="s">
        <v>2091</v>
      </c>
      <c r="Q99" s="443" t="s">
        <v>2091</v>
      </c>
      <c r="R99" s="443"/>
      <c r="S99" s="443"/>
      <c r="T99" s="443"/>
      <c r="U99" s="443"/>
      <c r="V99" s="443" t="s">
        <v>2091</v>
      </c>
      <c r="W99" s="443" t="s">
        <v>2091</v>
      </c>
      <c r="X99" s="443" t="s">
        <v>2091</v>
      </c>
      <c r="Y99" s="443" t="s">
        <v>2091</v>
      </c>
      <c r="Z99" s="443" t="s">
        <v>2091</v>
      </c>
      <c r="AA99" s="443" t="s">
        <v>2091</v>
      </c>
      <c r="AB99" s="443" t="s">
        <v>2091</v>
      </c>
      <c r="AC99" s="444" t="s">
        <v>2091</v>
      </c>
      <c r="AD99" s="121">
        <f t="shared" si="2"/>
        <v>0</v>
      </c>
      <c r="AE99" s="83" t="s">
        <v>1820</v>
      </c>
      <c r="AG99" s="77"/>
      <c r="AH99" s="154">
        <f>'Alimentazione CE Ricavi'!H144</f>
        <v>0</v>
      </c>
      <c r="AI99" s="154">
        <f>'Alimentazione CE Ricavi'!I144</f>
        <v>0</v>
      </c>
      <c r="AL99" s="154">
        <f>'Alimentazione CE Ricavi'!L144</f>
        <v>0</v>
      </c>
    </row>
    <row r="100" spans="1:38" s="84" customFormat="1" ht="15">
      <c r="A100" s="83" t="s">
        <v>1837</v>
      </c>
      <c r="B100" s="440" t="s">
        <v>2092</v>
      </c>
      <c r="C100" s="441"/>
      <c r="D100" s="441"/>
      <c r="E100" s="441"/>
      <c r="F100" s="441"/>
      <c r="G100" s="441"/>
      <c r="H100" s="442" t="s">
        <v>2093</v>
      </c>
      <c r="I100" s="443" t="s">
        <v>2094</v>
      </c>
      <c r="J100" s="443" t="s">
        <v>2094</v>
      </c>
      <c r="K100" s="443" t="s">
        <v>2094</v>
      </c>
      <c r="L100" s="443" t="s">
        <v>2094</v>
      </c>
      <c r="M100" s="443" t="s">
        <v>2094</v>
      </c>
      <c r="N100" s="443" t="s">
        <v>2094</v>
      </c>
      <c r="O100" s="443" t="s">
        <v>2094</v>
      </c>
      <c r="P100" s="443" t="s">
        <v>2094</v>
      </c>
      <c r="Q100" s="443" t="s">
        <v>2094</v>
      </c>
      <c r="R100" s="443"/>
      <c r="S100" s="443"/>
      <c r="T100" s="443"/>
      <c r="U100" s="443"/>
      <c r="V100" s="443" t="s">
        <v>2094</v>
      </c>
      <c r="W100" s="443" t="s">
        <v>2094</v>
      </c>
      <c r="X100" s="443" t="s">
        <v>2094</v>
      </c>
      <c r="Y100" s="443" t="s">
        <v>2094</v>
      </c>
      <c r="Z100" s="443" t="s">
        <v>2094</v>
      </c>
      <c r="AA100" s="443" t="s">
        <v>2094</v>
      </c>
      <c r="AB100" s="443" t="s">
        <v>2094</v>
      </c>
      <c r="AC100" s="444" t="s">
        <v>2094</v>
      </c>
      <c r="AD100" s="121">
        <f t="shared" si="2"/>
        <v>0</v>
      </c>
      <c r="AE100" s="83" t="s">
        <v>1820</v>
      </c>
      <c r="AG100" s="77"/>
      <c r="AH100" s="154">
        <f>'Alimentazione CE Ricavi'!H145</f>
        <v>0</v>
      </c>
      <c r="AI100" s="154">
        <f>'Alimentazione CE Ricavi'!I145</f>
        <v>0</v>
      </c>
      <c r="AL100" s="154">
        <f>'Alimentazione CE Ricavi'!L145</f>
        <v>0</v>
      </c>
    </row>
    <row r="101" spans="1:38" s="84" customFormat="1" ht="15">
      <c r="A101" s="88"/>
      <c r="B101" s="408" t="s">
        <v>2095</v>
      </c>
      <c r="C101" s="409"/>
      <c r="D101" s="409"/>
      <c r="E101" s="409"/>
      <c r="F101" s="409"/>
      <c r="G101" s="409"/>
      <c r="H101" s="424" t="s">
        <v>2096</v>
      </c>
      <c r="I101" s="425" t="s">
        <v>2097</v>
      </c>
      <c r="J101" s="425" t="s">
        <v>2097</v>
      </c>
      <c r="K101" s="425" t="s">
        <v>2097</v>
      </c>
      <c r="L101" s="425" t="s">
        <v>2097</v>
      </c>
      <c r="M101" s="425" t="s">
        <v>2097</v>
      </c>
      <c r="N101" s="425" t="s">
        <v>2097</v>
      </c>
      <c r="O101" s="425" t="s">
        <v>2097</v>
      </c>
      <c r="P101" s="425" t="s">
        <v>2097</v>
      </c>
      <c r="Q101" s="425" t="s">
        <v>2097</v>
      </c>
      <c r="R101" s="425"/>
      <c r="S101" s="425"/>
      <c r="T101" s="425"/>
      <c r="U101" s="425"/>
      <c r="V101" s="425" t="s">
        <v>2097</v>
      </c>
      <c r="W101" s="425" t="s">
        <v>2097</v>
      </c>
      <c r="X101" s="425" t="s">
        <v>2097</v>
      </c>
      <c r="Y101" s="425" t="s">
        <v>2097</v>
      </c>
      <c r="Z101" s="425" t="s">
        <v>2097</v>
      </c>
      <c r="AA101" s="425" t="s">
        <v>2097</v>
      </c>
      <c r="AB101" s="425" t="s">
        <v>2097</v>
      </c>
      <c r="AC101" s="426" t="s">
        <v>2097</v>
      </c>
      <c r="AD101" s="125">
        <f>AD102+AD103+AD106+AD110+AD114</f>
        <v>4947</v>
      </c>
      <c r="AE101" s="75" t="s">
        <v>1820</v>
      </c>
      <c r="AF101" s="76" t="s">
        <v>1821</v>
      </c>
      <c r="AG101" s="77"/>
      <c r="AH101" s="149">
        <f>AH102+AH103+AH106+AH110+AH114</f>
        <v>4947018</v>
      </c>
      <c r="AI101" s="149">
        <f>AI102+AI103+AI106+AI110+AI114</f>
        <v>4732503</v>
      </c>
      <c r="AL101" s="149">
        <f>AL102+AL103+AL106+AL110+AL114</f>
        <v>2021480</v>
      </c>
    </row>
    <row r="102" spans="1:38" s="84" customFormat="1" ht="15">
      <c r="A102" s="89"/>
      <c r="B102" s="427" t="s">
        <v>2098</v>
      </c>
      <c r="C102" s="428"/>
      <c r="D102" s="428"/>
      <c r="E102" s="428"/>
      <c r="F102" s="428"/>
      <c r="G102" s="428"/>
      <c r="H102" s="429" t="s">
        <v>2099</v>
      </c>
      <c r="I102" s="430" t="s">
        <v>2100</v>
      </c>
      <c r="J102" s="430" t="s">
        <v>2100</v>
      </c>
      <c r="K102" s="430" t="s">
        <v>2100</v>
      </c>
      <c r="L102" s="430" t="s">
        <v>2100</v>
      </c>
      <c r="M102" s="430" t="s">
        <v>2100</v>
      </c>
      <c r="N102" s="430" t="s">
        <v>2100</v>
      </c>
      <c r="O102" s="430" t="s">
        <v>2100</v>
      </c>
      <c r="P102" s="430" t="s">
        <v>2100</v>
      </c>
      <c r="Q102" s="430" t="s">
        <v>2100</v>
      </c>
      <c r="R102" s="430"/>
      <c r="S102" s="430"/>
      <c r="T102" s="430"/>
      <c r="U102" s="430"/>
      <c r="V102" s="430" t="s">
        <v>2100</v>
      </c>
      <c r="W102" s="430" t="s">
        <v>2100</v>
      </c>
      <c r="X102" s="430" t="s">
        <v>2100</v>
      </c>
      <c r="Y102" s="430" t="s">
        <v>2100</v>
      </c>
      <c r="Z102" s="430" t="s">
        <v>2100</v>
      </c>
      <c r="AA102" s="430" t="s">
        <v>2100</v>
      </c>
      <c r="AB102" s="430" t="s">
        <v>2100</v>
      </c>
      <c r="AC102" s="431" t="s">
        <v>2100</v>
      </c>
      <c r="AD102" s="120">
        <f>ROUND((AH102/1000),0)</f>
        <v>42</v>
      </c>
      <c r="AE102" s="81" t="s">
        <v>1820</v>
      </c>
      <c r="AF102" s="76" t="s">
        <v>1821</v>
      </c>
      <c r="AG102" s="77"/>
      <c r="AH102" s="153">
        <f>'Alimentazione CE Ricavi'!H147</f>
        <v>42000</v>
      </c>
      <c r="AI102" s="153">
        <f>'Alimentazione CE Ricavi'!I147</f>
        <v>42000</v>
      </c>
      <c r="AL102" s="153">
        <f>'Alimentazione CE Ricavi'!L147</f>
        <v>0</v>
      </c>
    </row>
    <row r="103" spans="1:38" s="84" customFormat="1" ht="15">
      <c r="A103" s="292"/>
      <c r="B103" s="458" t="s">
        <v>2101</v>
      </c>
      <c r="C103" s="459"/>
      <c r="D103" s="459"/>
      <c r="E103" s="459"/>
      <c r="F103" s="459"/>
      <c r="G103" s="459"/>
      <c r="H103" s="460" t="s">
        <v>2102</v>
      </c>
      <c r="I103" s="461" t="s">
        <v>2103</v>
      </c>
      <c r="J103" s="461" t="s">
        <v>2103</v>
      </c>
      <c r="K103" s="461" t="s">
        <v>2103</v>
      </c>
      <c r="L103" s="461" t="s">
        <v>2103</v>
      </c>
      <c r="M103" s="461" t="s">
        <v>2103</v>
      </c>
      <c r="N103" s="461" t="s">
        <v>2103</v>
      </c>
      <c r="O103" s="461" t="s">
        <v>2103</v>
      </c>
      <c r="P103" s="461" t="s">
        <v>2103</v>
      </c>
      <c r="Q103" s="461" t="s">
        <v>2103</v>
      </c>
      <c r="R103" s="461"/>
      <c r="S103" s="461"/>
      <c r="T103" s="461"/>
      <c r="U103" s="461"/>
      <c r="V103" s="461" t="s">
        <v>2103</v>
      </c>
      <c r="W103" s="461" t="s">
        <v>2103</v>
      </c>
      <c r="X103" s="461" t="s">
        <v>2103</v>
      </c>
      <c r="Y103" s="461" t="s">
        <v>2103</v>
      </c>
      <c r="Z103" s="461" t="s">
        <v>2103</v>
      </c>
      <c r="AA103" s="461" t="s">
        <v>2103</v>
      </c>
      <c r="AB103" s="461" t="s">
        <v>2103</v>
      </c>
      <c r="AC103" s="462" t="s">
        <v>2103</v>
      </c>
      <c r="AD103" s="122">
        <f>SUM(AD104:AD105)</f>
        <v>166</v>
      </c>
      <c r="AE103" s="85" t="s">
        <v>1820</v>
      </c>
      <c r="AF103" s="76" t="s">
        <v>1821</v>
      </c>
      <c r="AG103" s="77"/>
      <c r="AH103" s="152">
        <f>SUM(AH104:AH105)</f>
        <v>166000</v>
      </c>
      <c r="AI103" s="152">
        <f>SUM(AI104:AI105)</f>
        <v>166061</v>
      </c>
      <c r="AL103" s="152">
        <f>SUM(AL104:AL105)</f>
        <v>66061</v>
      </c>
    </row>
    <row r="104" spans="1:38" s="84" customFormat="1" ht="15">
      <c r="A104" s="284"/>
      <c r="B104" s="440" t="s">
        <v>2104</v>
      </c>
      <c r="C104" s="441"/>
      <c r="D104" s="441"/>
      <c r="E104" s="441"/>
      <c r="F104" s="441"/>
      <c r="G104" s="441"/>
      <c r="H104" s="442" t="s">
        <v>2105</v>
      </c>
      <c r="I104" s="443" t="s">
        <v>2106</v>
      </c>
      <c r="J104" s="443" t="s">
        <v>2106</v>
      </c>
      <c r="K104" s="443" t="s">
        <v>2106</v>
      </c>
      <c r="L104" s="443" t="s">
        <v>2106</v>
      </c>
      <c r="M104" s="443" t="s">
        <v>2106</v>
      </c>
      <c r="N104" s="443" t="s">
        <v>2106</v>
      </c>
      <c r="O104" s="443" t="s">
        <v>2106</v>
      </c>
      <c r="P104" s="443" t="s">
        <v>2106</v>
      </c>
      <c r="Q104" s="443" t="s">
        <v>2106</v>
      </c>
      <c r="R104" s="443"/>
      <c r="S104" s="443"/>
      <c r="T104" s="443"/>
      <c r="U104" s="443"/>
      <c r="V104" s="443" t="s">
        <v>2106</v>
      </c>
      <c r="W104" s="443" t="s">
        <v>2106</v>
      </c>
      <c r="X104" s="443" t="s">
        <v>2106</v>
      </c>
      <c r="Y104" s="443" t="s">
        <v>2106</v>
      </c>
      <c r="Z104" s="443" t="s">
        <v>2106</v>
      </c>
      <c r="AA104" s="443" t="s">
        <v>2106</v>
      </c>
      <c r="AB104" s="443" t="s">
        <v>2106</v>
      </c>
      <c r="AC104" s="444" t="s">
        <v>2106</v>
      </c>
      <c r="AD104" s="121">
        <f>ROUND((AH104/1000),0)</f>
        <v>166</v>
      </c>
      <c r="AE104" s="83" t="s">
        <v>1820</v>
      </c>
      <c r="AG104" s="77"/>
      <c r="AH104" s="154">
        <f>'Alimentazione CE Ricavi'!H149</f>
        <v>166000</v>
      </c>
      <c r="AI104" s="154">
        <f>'Alimentazione CE Ricavi'!I149</f>
        <v>166061</v>
      </c>
      <c r="AL104" s="154">
        <f>'Alimentazione CE Ricavi'!L149</f>
        <v>66061</v>
      </c>
    </row>
    <row r="105" spans="1:38" s="84" customFormat="1" ht="15">
      <c r="A105" s="284"/>
      <c r="B105" s="440" t="s">
        <v>2107</v>
      </c>
      <c r="C105" s="441"/>
      <c r="D105" s="441"/>
      <c r="E105" s="441"/>
      <c r="F105" s="441"/>
      <c r="G105" s="441"/>
      <c r="H105" s="442" t="s">
        <v>2108</v>
      </c>
      <c r="I105" s="443" t="s">
        <v>2109</v>
      </c>
      <c r="J105" s="443" t="s">
        <v>2109</v>
      </c>
      <c r="K105" s="443" t="s">
        <v>2109</v>
      </c>
      <c r="L105" s="443" t="s">
        <v>2109</v>
      </c>
      <c r="M105" s="443" t="s">
        <v>2109</v>
      </c>
      <c r="N105" s="443" t="s">
        <v>2109</v>
      </c>
      <c r="O105" s="443" t="s">
        <v>2109</v>
      </c>
      <c r="P105" s="443" t="s">
        <v>2109</v>
      </c>
      <c r="Q105" s="443" t="s">
        <v>2109</v>
      </c>
      <c r="R105" s="443"/>
      <c r="S105" s="443"/>
      <c r="T105" s="443"/>
      <c r="U105" s="443"/>
      <c r="V105" s="443" t="s">
        <v>2109</v>
      </c>
      <c r="W105" s="443" t="s">
        <v>2109</v>
      </c>
      <c r="X105" s="443" t="s">
        <v>2109</v>
      </c>
      <c r="Y105" s="443" t="s">
        <v>2109</v>
      </c>
      <c r="Z105" s="443" t="s">
        <v>2109</v>
      </c>
      <c r="AA105" s="443" t="s">
        <v>2109</v>
      </c>
      <c r="AB105" s="443" t="s">
        <v>2109</v>
      </c>
      <c r="AC105" s="444" t="s">
        <v>2109</v>
      </c>
      <c r="AD105" s="121">
        <f>ROUND((AH105/1000),0)</f>
        <v>0</v>
      </c>
      <c r="AE105" s="83" t="s">
        <v>1820</v>
      </c>
      <c r="AG105" s="77"/>
      <c r="AH105" s="154">
        <f>'Alimentazione CE Ricavi'!H150</f>
        <v>0</v>
      </c>
      <c r="AI105" s="154">
        <f>'Alimentazione CE Ricavi'!I150</f>
        <v>0</v>
      </c>
      <c r="AL105" s="154">
        <f>'Alimentazione CE Ricavi'!L150</f>
        <v>0</v>
      </c>
    </row>
    <row r="106" spans="1:38" s="84" customFormat="1" ht="15">
      <c r="A106" s="90" t="s">
        <v>1837</v>
      </c>
      <c r="B106" s="427" t="s">
        <v>2110</v>
      </c>
      <c r="C106" s="428"/>
      <c r="D106" s="428"/>
      <c r="E106" s="428"/>
      <c r="F106" s="428"/>
      <c r="G106" s="428"/>
      <c r="H106" s="429" t="s">
        <v>2111</v>
      </c>
      <c r="I106" s="430" t="s">
        <v>362</v>
      </c>
      <c r="J106" s="430" t="s">
        <v>362</v>
      </c>
      <c r="K106" s="430" t="s">
        <v>362</v>
      </c>
      <c r="L106" s="430" t="s">
        <v>362</v>
      </c>
      <c r="M106" s="430" t="s">
        <v>362</v>
      </c>
      <c r="N106" s="430" t="s">
        <v>362</v>
      </c>
      <c r="O106" s="430" t="s">
        <v>362</v>
      </c>
      <c r="P106" s="430" t="s">
        <v>362</v>
      </c>
      <c r="Q106" s="430" t="s">
        <v>362</v>
      </c>
      <c r="R106" s="430"/>
      <c r="S106" s="430"/>
      <c r="T106" s="430"/>
      <c r="U106" s="430"/>
      <c r="V106" s="430" t="s">
        <v>362</v>
      </c>
      <c r="W106" s="430" t="s">
        <v>362</v>
      </c>
      <c r="X106" s="430" t="s">
        <v>362</v>
      </c>
      <c r="Y106" s="430" t="s">
        <v>362</v>
      </c>
      <c r="Z106" s="430" t="s">
        <v>362</v>
      </c>
      <c r="AA106" s="430" t="s">
        <v>362</v>
      </c>
      <c r="AB106" s="430" t="s">
        <v>362</v>
      </c>
      <c r="AC106" s="431" t="s">
        <v>362</v>
      </c>
      <c r="AD106" s="120">
        <f>SUM(AD107:AD109)</f>
        <v>656</v>
      </c>
      <c r="AE106" s="81" t="s">
        <v>1820</v>
      </c>
      <c r="AF106" s="76" t="s">
        <v>1821</v>
      </c>
      <c r="AG106" s="77"/>
      <c r="AH106" s="150">
        <f>SUM(AH107:AH109)</f>
        <v>656018</v>
      </c>
      <c r="AI106" s="150">
        <f>SUM(AI107:AI109)</f>
        <v>399277</v>
      </c>
      <c r="AL106" s="150">
        <f>SUM(AL107:AL109)</f>
        <v>655805</v>
      </c>
    </row>
    <row r="107" spans="1:38" s="84" customFormat="1" ht="29.25" customHeight="1">
      <c r="A107" s="83" t="s">
        <v>1837</v>
      </c>
      <c r="B107" s="440" t="s">
        <v>363</v>
      </c>
      <c r="C107" s="441"/>
      <c r="D107" s="441"/>
      <c r="E107" s="441"/>
      <c r="F107" s="441"/>
      <c r="G107" s="441"/>
      <c r="H107" s="442" t="s">
        <v>364</v>
      </c>
      <c r="I107" s="443" t="s">
        <v>365</v>
      </c>
      <c r="J107" s="443" t="s">
        <v>365</v>
      </c>
      <c r="K107" s="443" t="s">
        <v>365</v>
      </c>
      <c r="L107" s="443" t="s">
        <v>365</v>
      </c>
      <c r="M107" s="443" t="s">
        <v>365</v>
      </c>
      <c r="N107" s="443" t="s">
        <v>365</v>
      </c>
      <c r="O107" s="443" t="s">
        <v>365</v>
      </c>
      <c r="P107" s="443" t="s">
        <v>365</v>
      </c>
      <c r="Q107" s="443" t="s">
        <v>365</v>
      </c>
      <c r="R107" s="443"/>
      <c r="S107" s="443"/>
      <c r="T107" s="443"/>
      <c r="U107" s="443"/>
      <c r="V107" s="443" t="s">
        <v>365</v>
      </c>
      <c r="W107" s="443" t="s">
        <v>365</v>
      </c>
      <c r="X107" s="443" t="s">
        <v>365</v>
      </c>
      <c r="Y107" s="443" t="s">
        <v>365</v>
      </c>
      <c r="Z107" s="443" t="s">
        <v>365</v>
      </c>
      <c r="AA107" s="443" t="s">
        <v>365</v>
      </c>
      <c r="AB107" s="443" t="s">
        <v>365</v>
      </c>
      <c r="AC107" s="444" t="s">
        <v>365</v>
      </c>
      <c r="AD107" s="121">
        <f>ROUND((AH107/1000),0)</f>
        <v>100</v>
      </c>
      <c r="AE107" s="83" t="s">
        <v>1820</v>
      </c>
      <c r="AG107" s="77"/>
      <c r="AH107" s="154">
        <f>'Alimentazione CE Ricavi'!H152</f>
        <v>100000</v>
      </c>
      <c r="AI107" s="154">
        <f>'Alimentazione CE Ricavi'!I152</f>
        <v>99105</v>
      </c>
      <c r="AL107" s="154">
        <f>'Alimentazione CE Ricavi'!L152</f>
        <v>99105</v>
      </c>
    </row>
    <row r="108" spans="1:38" s="84" customFormat="1" ht="15">
      <c r="A108" s="83" t="s">
        <v>1837</v>
      </c>
      <c r="B108" s="440" t="s">
        <v>366</v>
      </c>
      <c r="C108" s="441"/>
      <c r="D108" s="441"/>
      <c r="E108" s="441"/>
      <c r="F108" s="441"/>
      <c r="G108" s="441"/>
      <c r="H108" s="442" t="s">
        <v>367</v>
      </c>
      <c r="I108" s="443" t="s">
        <v>368</v>
      </c>
      <c r="J108" s="443" t="s">
        <v>368</v>
      </c>
      <c r="K108" s="443" t="s">
        <v>368</v>
      </c>
      <c r="L108" s="443" t="s">
        <v>368</v>
      </c>
      <c r="M108" s="443" t="s">
        <v>368</v>
      </c>
      <c r="N108" s="443" t="s">
        <v>368</v>
      </c>
      <c r="O108" s="443" t="s">
        <v>368</v>
      </c>
      <c r="P108" s="443" t="s">
        <v>368</v>
      </c>
      <c r="Q108" s="443" t="s">
        <v>368</v>
      </c>
      <c r="R108" s="443"/>
      <c r="S108" s="443"/>
      <c r="T108" s="443"/>
      <c r="U108" s="443"/>
      <c r="V108" s="443" t="s">
        <v>368</v>
      </c>
      <c r="W108" s="443" t="s">
        <v>368</v>
      </c>
      <c r="X108" s="443" t="s">
        <v>368</v>
      </c>
      <c r="Y108" s="443" t="s">
        <v>368</v>
      </c>
      <c r="Z108" s="443" t="s">
        <v>368</v>
      </c>
      <c r="AA108" s="443" t="s">
        <v>368</v>
      </c>
      <c r="AB108" s="443" t="s">
        <v>368</v>
      </c>
      <c r="AC108" s="444" t="s">
        <v>368</v>
      </c>
      <c r="AD108" s="121">
        <f>ROUND((AH108/1000),0)</f>
        <v>0</v>
      </c>
      <c r="AE108" s="83" t="s">
        <v>1820</v>
      </c>
      <c r="AG108" s="77"/>
      <c r="AH108" s="154">
        <f>'Alimentazione CE Ricavi'!H153</f>
        <v>0</v>
      </c>
      <c r="AI108" s="154">
        <f>'Alimentazione CE Ricavi'!I153</f>
        <v>0</v>
      </c>
      <c r="AL108" s="154">
        <f>'Alimentazione CE Ricavi'!L153</f>
        <v>0</v>
      </c>
    </row>
    <row r="109" spans="1:38" s="84" customFormat="1" ht="15">
      <c r="A109" s="83" t="s">
        <v>1837</v>
      </c>
      <c r="B109" s="440" t="s">
        <v>369</v>
      </c>
      <c r="C109" s="441"/>
      <c r="D109" s="441"/>
      <c r="E109" s="441"/>
      <c r="F109" s="441"/>
      <c r="G109" s="441"/>
      <c r="H109" s="442" t="s">
        <v>370</v>
      </c>
      <c r="I109" s="443" t="s">
        <v>2124</v>
      </c>
      <c r="J109" s="443" t="s">
        <v>2124</v>
      </c>
      <c r="K109" s="443" t="s">
        <v>2124</v>
      </c>
      <c r="L109" s="443" t="s">
        <v>2124</v>
      </c>
      <c r="M109" s="443" t="s">
        <v>2124</v>
      </c>
      <c r="N109" s="443" t="s">
        <v>2124</v>
      </c>
      <c r="O109" s="443" t="s">
        <v>2124</v>
      </c>
      <c r="P109" s="443" t="s">
        <v>2124</v>
      </c>
      <c r="Q109" s="443" t="s">
        <v>2124</v>
      </c>
      <c r="R109" s="443"/>
      <c r="S109" s="443"/>
      <c r="T109" s="443"/>
      <c r="U109" s="443"/>
      <c r="V109" s="443" t="s">
        <v>2124</v>
      </c>
      <c r="W109" s="443" t="s">
        <v>2124</v>
      </c>
      <c r="X109" s="443" t="s">
        <v>2124</v>
      </c>
      <c r="Y109" s="443" t="s">
        <v>2124</v>
      </c>
      <c r="Z109" s="443" t="s">
        <v>2124</v>
      </c>
      <c r="AA109" s="443" t="s">
        <v>2124</v>
      </c>
      <c r="AB109" s="443" t="s">
        <v>2124</v>
      </c>
      <c r="AC109" s="444" t="s">
        <v>2124</v>
      </c>
      <c r="AD109" s="121">
        <f>ROUND((AH109/1000),0)</f>
        <v>556</v>
      </c>
      <c r="AE109" s="83" t="s">
        <v>1820</v>
      </c>
      <c r="AG109" s="77"/>
      <c r="AH109" s="154">
        <f>'Alimentazione CE Ricavi'!H155+'Alimentazione CE Ricavi'!H156+'Alimentazione CE Ricavi'!H157</f>
        <v>556018</v>
      </c>
      <c r="AI109" s="154">
        <f>'Alimentazione CE Ricavi'!I155+'Alimentazione CE Ricavi'!I156+'Alimentazione CE Ricavi'!I157</f>
        <v>300172</v>
      </c>
      <c r="AL109" s="154">
        <f>'Alimentazione CE Ricavi'!L155+'Alimentazione CE Ricavi'!L156+'Alimentazione CE Ricavi'!L157</f>
        <v>556700</v>
      </c>
    </row>
    <row r="110" spans="1:38" s="84" customFormat="1" ht="15">
      <c r="A110" s="81"/>
      <c r="B110" s="427" t="s">
        <v>2125</v>
      </c>
      <c r="C110" s="428"/>
      <c r="D110" s="428"/>
      <c r="E110" s="428"/>
      <c r="F110" s="428"/>
      <c r="G110" s="428"/>
      <c r="H110" s="429" t="s">
        <v>2126</v>
      </c>
      <c r="I110" s="430" t="s">
        <v>2127</v>
      </c>
      <c r="J110" s="430" t="s">
        <v>2127</v>
      </c>
      <c r="K110" s="430" t="s">
        <v>2127</v>
      </c>
      <c r="L110" s="430" t="s">
        <v>2127</v>
      </c>
      <c r="M110" s="430" t="s">
        <v>2127</v>
      </c>
      <c r="N110" s="430" t="s">
        <v>2127</v>
      </c>
      <c r="O110" s="430" t="s">
        <v>2127</v>
      </c>
      <c r="P110" s="430" t="s">
        <v>2127</v>
      </c>
      <c r="Q110" s="430" t="s">
        <v>2127</v>
      </c>
      <c r="R110" s="430"/>
      <c r="S110" s="430"/>
      <c r="T110" s="430"/>
      <c r="U110" s="430"/>
      <c r="V110" s="430" t="s">
        <v>2127</v>
      </c>
      <c r="W110" s="430" t="s">
        <v>2127</v>
      </c>
      <c r="X110" s="430" t="s">
        <v>2127</v>
      </c>
      <c r="Y110" s="430" t="s">
        <v>2127</v>
      </c>
      <c r="Z110" s="430" t="s">
        <v>2127</v>
      </c>
      <c r="AA110" s="430" t="s">
        <v>2127</v>
      </c>
      <c r="AB110" s="430" t="s">
        <v>2127</v>
      </c>
      <c r="AC110" s="431" t="s">
        <v>2127</v>
      </c>
      <c r="AD110" s="120">
        <f>SUM(AD111:AD113)</f>
        <v>1540</v>
      </c>
      <c r="AE110" s="81" t="s">
        <v>1820</v>
      </c>
      <c r="AF110" s="76" t="s">
        <v>1821</v>
      </c>
      <c r="AG110" s="77"/>
      <c r="AH110" s="150">
        <f>SUM(AH111:AH113)</f>
        <v>1540000</v>
      </c>
      <c r="AI110" s="150">
        <f>SUM(AI111:AI113)</f>
        <v>1552586</v>
      </c>
      <c r="AL110" s="150">
        <f>SUM(AL111:AL113)</f>
        <v>554586</v>
      </c>
    </row>
    <row r="111" spans="1:38" s="84" customFormat="1" ht="32.25" customHeight="1">
      <c r="A111" s="83"/>
      <c r="B111" s="440" t="s">
        <v>2128</v>
      </c>
      <c r="C111" s="441"/>
      <c r="D111" s="441"/>
      <c r="E111" s="441"/>
      <c r="F111" s="441"/>
      <c r="G111" s="441"/>
      <c r="H111" s="442" t="s">
        <v>2129</v>
      </c>
      <c r="I111" s="443" t="s">
        <v>2130</v>
      </c>
      <c r="J111" s="443" t="s">
        <v>2130</v>
      </c>
      <c r="K111" s="443" t="s">
        <v>2130</v>
      </c>
      <c r="L111" s="443" t="s">
        <v>2130</v>
      </c>
      <c r="M111" s="443" t="s">
        <v>2130</v>
      </c>
      <c r="N111" s="443" t="s">
        <v>2130</v>
      </c>
      <c r="O111" s="443" t="s">
        <v>2130</v>
      </c>
      <c r="P111" s="443" t="s">
        <v>2130</v>
      </c>
      <c r="Q111" s="443" t="s">
        <v>2130</v>
      </c>
      <c r="R111" s="443"/>
      <c r="S111" s="443"/>
      <c r="T111" s="443"/>
      <c r="U111" s="443"/>
      <c r="V111" s="443" t="s">
        <v>2130</v>
      </c>
      <c r="W111" s="443" t="s">
        <v>2130</v>
      </c>
      <c r="X111" s="443" t="s">
        <v>2130</v>
      </c>
      <c r="Y111" s="443" t="s">
        <v>2130</v>
      </c>
      <c r="Z111" s="443" t="s">
        <v>2130</v>
      </c>
      <c r="AA111" s="443" t="s">
        <v>2130</v>
      </c>
      <c r="AB111" s="443" t="s">
        <v>2130</v>
      </c>
      <c r="AC111" s="444" t="s">
        <v>2130</v>
      </c>
      <c r="AD111" s="121">
        <f>ROUND((AH111/1000),0)</f>
        <v>310</v>
      </c>
      <c r="AE111" s="83" t="s">
        <v>1820</v>
      </c>
      <c r="AG111" s="77"/>
      <c r="AH111" s="154">
        <f>'Alimentazione CE Ricavi'!H159</f>
        <v>310000</v>
      </c>
      <c r="AI111" s="154">
        <f>'Alimentazione CE Ricavi'!I159</f>
        <v>309674</v>
      </c>
      <c r="AL111" s="154">
        <f>'Alimentazione CE Ricavi'!L159</f>
        <v>9674</v>
      </c>
    </row>
    <row r="112" spans="1:38" s="84" customFormat="1" ht="15">
      <c r="A112" s="83"/>
      <c r="B112" s="440" t="s">
        <v>2131</v>
      </c>
      <c r="C112" s="441"/>
      <c r="D112" s="441"/>
      <c r="E112" s="441"/>
      <c r="F112" s="441"/>
      <c r="G112" s="441"/>
      <c r="H112" s="442" t="s">
        <v>2132</v>
      </c>
      <c r="I112" s="443" t="s">
        <v>2133</v>
      </c>
      <c r="J112" s="443" t="s">
        <v>2133</v>
      </c>
      <c r="K112" s="443" t="s">
        <v>2133</v>
      </c>
      <c r="L112" s="443" t="s">
        <v>2133</v>
      </c>
      <c r="M112" s="443" t="s">
        <v>2133</v>
      </c>
      <c r="N112" s="443" t="s">
        <v>2133</v>
      </c>
      <c r="O112" s="443" t="s">
        <v>2133</v>
      </c>
      <c r="P112" s="443" t="s">
        <v>2133</v>
      </c>
      <c r="Q112" s="443" t="s">
        <v>2133</v>
      </c>
      <c r="R112" s="443"/>
      <c r="S112" s="443"/>
      <c r="T112" s="443"/>
      <c r="U112" s="443"/>
      <c r="V112" s="443" t="s">
        <v>2133</v>
      </c>
      <c r="W112" s="443" t="s">
        <v>2133</v>
      </c>
      <c r="X112" s="443" t="s">
        <v>2133</v>
      </c>
      <c r="Y112" s="443" t="s">
        <v>2133</v>
      </c>
      <c r="Z112" s="443" t="s">
        <v>2133</v>
      </c>
      <c r="AA112" s="443" t="s">
        <v>2133</v>
      </c>
      <c r="AB112" s="443" t="s">
        <v>2133</v>
      </c>
      <c r="AC112" s="444" t="s">
        <v>2133</v>
      </c>
      <c r="AD112" s="121">
        <f>ROUND((AH112/1000),0)</f>
        <v>0</v>
      </c>
      <c r="AE112" s="83" t="s">
        <v>1820</v>
      </c>
      <c r="AG112" s="77"/>
      <c r="AH112" s="154">
        <f>'Alimentazione CE Ricavi'!H160</f>
        <v>0</v>
      </c>
      <c r="AI112" s="154">
        <f>'Alimentazione CE Ricavi'!I160</f>
        <v>13000</v>
      </c>
      <c r="AL112" s="154">
        <f>'Alimentazione CE Ricavi'!L160</f>
        <v>0</v>
      </c>
    </row>
    <row r="113" spans="1:38" s="84" customFormat="1" ht="15">
      <c r="A113" s="83"/>
      <c r="B113" s="440" t="s">
        <v>2134</v>
      </c>
      <c r="C113" s="441"/>
      <c r="D113" s="441"/>
      <c r="E113" s="441"/>
      <c r="F113" s="441"/>
      <c r="G113" s="441"/>
      <c r="H113" s="442" t="s">
        <v>2135</v>
      </c>
      <c r="I113" s="443" t="s">
        <v>2136</v>
      </c>
      <c r="J113" s="443" t="s">
        <v>2136</v>
      </c>
      <c r="K113" s="443" t="s">
        <v>2136</v>
      </c>
      <c r="L113" s="443" t="s">
        <v>2136</v>
      </c>
      <c r="M113" s="443" t="s">
        <v>2136</v>
      </c>
      <c r="N113" s="443" t="s">
        <v>2136</v>
      </c>
      <c r="O113" s="443" t="s">
        <v>2136</v>
      </c>
      <c r="P113" s="443" t="s">
        <v>2136</v>
      </c>
      <c r="Q113" s="443" t="s">
        <v>2136</v>
      </c>
      <c r="R113" s="443"/>
      <c r="S113" s="443"/>
      <c r="T113" s="443"/>
      <c r="U113" s="443"/>
      <c r="V113" s="443" t="s">
        <v>2136</v>
      </c>
      <c r="W113" s="443" t="s">
        <v>2136</v>
      </c>
      <c r="X113" s="443" t="s">
        <v>2136</v>
      </c>
      <c r="Y113" s="443" t="s">
        <v>2136</v>
      </c>
      <c r="Z113" s="443" t="s">
        <v>2136</v>
      </c>
      <c r="AA113" s="443" t="s">
        <v>2136</v>
      </c>
      <c r="AB113" s="443" t="s">
        <v>2136</v>
      </c>
      <c r="AC113" s="444" t="s">
        <v>2136</v>
      </c>
      <c r="AD113" s="121">
        <f>ROUND((AH113/1000),0)</f>
        <v>1230</v>
      </c>
      <c r="AE113" s="83" t="s">
        <v>1820</v>
      </c>
      <c r="AG113" s="77"/>
      <c r="AH113" s="154">
        <f>'Alimentazione CE Ricavi'!H162+'Alimentazione CE Ricavi'!H163+'Alimentazione CE Ricavi'!H164+'Alimentazione CE Ricavi'!H165+'Alimentazione CE Ricavi'!H166+'Alimentazione CE Ricavi'!H167</f>
        <v>1230000</v>
      </c>
      <c r="AI113" s="154">
        <f>'Alimentazione CE Ricavi'!I162+'Alimentazione CE Ricavi'!I163+'Alimentazione CE Ricavi'!I164+'Alimentazione CE Ricavi'!I165+'Alimentazione CE Ricavi'!I166+'Alimentazione CE Ricavi'!I167</f>
        <v>1229912</v>
      </c>
      <c r="AL113" s="154">
        <f>'Alimentazione CE Ricavi'!L162+'Alimentazione CE Ricavi'!L163+'Alimentazione CE Ricavi'!L164+'Alimentazione CE Ricavi'!L165+'Alimentazione CE Ricavi'!L166+'Alimentazione CE Ricavi'!L167</f>
        <v>544912</v>
      </c>
    </row>
    <row r="114" spans="1:38" s="84" customFormat="1" ht="15">
      <c r="A114" s="81"/>
      <c r="B114" s="427" t="s">
        <v>2137</v>
      </c>
      <c r="C114" s="428"/>
      <c r="D114" s="428"/>
      <c r="E114" s="428"/>
      <c r="F114" s="428"/>
      <c r="G114" s="428"/>
      <c r="H114" s="429" t="s">
        <v>2138</v>
      </c>
      <c r="I114" s="430" t="s">
        <v>2139</v>
      </c>
      <c r="J114" s="430" t="s">
        <v>2139</v>
      </c>
      <c r="K114" s="430" t="s">
        <v>2139</v>
      </c>
      <c r="L114" s="430" t="s">
        <v>2139</v>
      </c>
      <c r="M114" s="430" t="s">
        <v>2139</v>
      </c>
      <c r="N114" s="430" t="s">
        <v>2139</v>
      </c>
      <c r="O114" s="430" t="s">
        <v>2139</v>
      </c>
      <c r="P114" s="430" t="s">
        <v>2139</v>
      </c>
      <c r="Q114" s="430" t="s">
        <v>2139</v>
      </c>
      <c r="R114" s="430"/>
      <c r="S114" s="430"/>
      <c r="T114" s="430"/>
      <c r="U114" s="430"/>
      <c r="V114" s="430" t="s">
        <v>2139</v>
      </c>
      <c r="W114" s="430" t="s">
        <v>2139</v>
      </c>
      <c r="X114" s="430" t="s">
        <v>2139</v>
      </c>
      <c r="Y114" s="430" t="s">
        <v>2139</v>
      </c>
      <c r="Z114" s="430" t="s">
        <v>2139</v>
      </c>
      <c r="AA114" s="430" t="s">
        <v>2139</v>
      </c>
      <c r="AB114" s="430" t="s">
        <v>2139</v>
      </c>
      <c r="AC114" s="431" t="s">
        <v>2139</v>
      </c>
      <c r="AD114" s="120">
        <f>AD115+AD119</f>
        <v>2543</v>
      </c>
      <c r="AE114" s="81" t="s">
        <v>1820</v>
      </c>
      <c r="AF114" s="76" t="s">
        <v>1821</v>
      </c>
      <c r="AG114" s="77"/>
      <c r="AH114" s="150">
        <f>AH115+AH119</f>
        <v>2543000</v>
      </c>
      <c r="AI114" s="150">
        <f>AI115+AI119</f>
        <v>2572579</v>
      </c>
      <c r="AL114" s="150">
        <f>AL115+AL119</f>
        <v>745028</v>
      </c>
    </row>
    <row r="115" spans="1:38" s="84" customFormat="1" ht="15">
      <c r="A115" s="83"/>
      <c r="B115" s="440" t="s">
        <v>2140</v>
      </c>
      <c r="C115" s="441"/>
      <c r="D115" s="441"/>
      <c r="E115" s="441"/>
      <c r="F115" s="441"/>
      <c r="G115" s="441"/>
      <c r="H115" s="442" t="s">
        <v>2141</v>
      </c>
      <c r="I115" s="443" t="s">
        <v>2139</v>
      </c>
      <c r="J115" s="443" t="s">
        <v>2139</v>
      </c>
      <c r="K115" s="443" t="s">
        <v>2139</v>
      </c>
      <c r="L115" s="443" t="s">
        <v>2139</v>
      </c>
      <c r="M115" s="443" t="s">
        <v>2139</v>
      </c>
      <c r="N115" s="443" t="s">
        <v>2139</v>
      </c>
      <c r="O115" s="443" t="s">
        <v>2139</v>
      </c>
      <c r="P115" s="443" t="s">
        <v>2139</v>
      </c>
      <c r="Q115" s="443" t="s">
        <v>2139</v>
      </c>
      <c r="R115" s="443"/>
      <c r="S115" s="443"/>
      <c r="T115" s="443"/>
      <c r="U115" s="443"/>
      <c r="V115" s="443" t="s">
        <v>2139</v>
      </c>
      <c r="W115" s="443" t="s">
        <v>2139</v>
      </c>
      <c r="X115" s="443" t="s">
        <v>2139</v>
      </c>
      <c r="Y115" s="443" t="s">
        <v>2139</v>
      </c>
      <c r="Z115" s="443" t="s">
        <v>2139</v>
      </c>
      <c r="AA115" s="443" t="s">
        <v>2139</v>
      </c>
      <c r="AB115" s="443" t="s">
        <v>2139</v>
      </c>
      <c r="AC115" s="444" t="s">
        <v>2139</v>
      </c>
      <c r="AD115" s="121">
        <f>ROUND((AH115/1000),0)</f>
        <v>1733</v>
      </c>
      <c r="AE115" s="83" t="s">
        <v>1820</v>
      </c>
      <c r="AF115" s="76" t="s">
        <v>1821</v>
      </c>
      <c r="AG115" s="77"/>
      <c r="AH115" s="154">
        <f>SUM(AH116:AH118)</f>
        <v>1733000</v>
      </c>
      <c r="AI115" s="154">
        <f>SUM(AI116:AI118)</f>
        <v>1733000</v>
      </c>
      <c r="AL115" s="154">
        <f>SUM(AL116:AL118)</f>
        <v>0</v>
      </c>
    </row>
    <row r="116" spans="1:38" s="84" customFormat="1" ht="15">
      <c r="A116" s="83"/>
      <c r="B116" s="440" t="s">
        <v>2142</v>
      </c>
      <c r="C116" s="441"/>
      <c r="D116" s="441"/>
      <c r="E116" s="441"/>
      <c r="F116" s="441"/>
      <c r="G116" s="441"/>
      <c r="H116" s="445" t="s">
        <v>2143</v>
      </c>
      <c r="I116" s="446" t="s">
        <v>2038</v>
      </c>
      <c r="J116" s="446" t="s">
        <v>2038</v>
      </c>
      <c r="K116" s="446" t="s">
        <v>2038</v>
      </c>
      <c r="L116" s="446" t="s">
        <v>2038</v>
      </c>
      <c r="M116" s="446" t="s">
        <v>2038</v>
      </c>
      <c r="N116" s="446" t="s">
        <v>2038</v>
      </c>
      <c r="O116" s="446" t="s">
        <v>2038</v>
      </c>
      <c r="P116" s="446" t="s">
        <v>2038</v>
      </c>
      <c r="Q116" s="446" t="s">
        <v>2038</v>
      </c>
      <c r="R116" s="446"/>
      <c r="S116" s="446"/>
      <c r="T116" s="446"/>
      <c r="U116" s="446"/>
      <c r="V116" s="446" t="s">
        <v>2038</v>
      </c>
      <c r="W116" s="446" t="s">
        <v>2038</v>
      </c>
      <c r="X116" s="446" t="s">
        <v>2038</v>
      </c>
      <c r="Y116" s="446" t="s">
        <v>2038</v>
      </c>
      <c r="Z116" s="446" t="s">
        <v>2038</v>
      </c>
      <c r="AA116" s="446" t="s">
        <v>2038</v>
      </c>
      <c r="AB116" s="446" t="s">
        <v>2038</v>
      </c>
      <c r="AC116" s="447" t="s">
        <v>2038</v>
      </c>
      <c r="AD116" s="121">
        <f>ROUND((AH116/1000),0)</f>
        <v>0</v>
      </c>
      <c r="AE116" s="83" t="s">
        <v>1820</v>
      </c>
      <c r="AG116" s="77"/>
      <c r="AH116" s="154">
        <f>'Alimentazione CE Ricavi'!H170</f>
        <v>0</v>
      </c>
      <c r="AI116" s="154">
        <f>'Alimentazione CE Ricavi'!I170</f>
        <v>0</v>
      </c>
      <c r="AL116" s="154">
        <f>'Alimentazione CE Ricavi'!L170</f>
        <v>0</v>
      </c>
    </row>
    <row r="117" spans="1:38" s="84" customFormat="1" ht="15">
      <c r="A117" s="83"/>
      <c r="B117" s="440" t="s">
        <v>2144</v>
      </c>
      <c r="C117" s="441"/>
      <c r="D117" s="441"/>
      <c r="E117" s="441"/>
      <c r="F117" s="441"/>
      <c r="G117" s="441"/>
      <c r="H117" s="445" t="s">
        <v>2145</v>
      </c>
      <c r="I117" s="446" t="s">
        <v>2038</v>
      </c>
      <c r="J117" s="446" t="s">
        <v>2038</v>
      </c>
      <c r="K117" s="446" t="s">
        <v>2038</v>
      </c>
      <c r="L117" s="446" t="s">
        <v>2038</v>
      </c>
      <c r="M117" s="446" t="s">
        <v>2038</v>
      </c>
      <c r="N117" s="446" t="s">
        <v>2038</v>
      </c>
      <c r="O117" s="446" t="s">
        <v>2038</v>
      </c>
      <c r="P117" s="446" t="s">
        <v>2038</v>
      </c>
      <c r="Q117" s="446" t="s">
        <v>2038</v>
      </c>
      <c r="R117" s="446"/>
      <c r="S117" s="446"/>
      <c r="T117" s="446"/>
      <c r="U117" s="446"/>
      <c r="V117" s="446" t="s">
        <v>2038</v>
      </c>
      <c r="W117" s="446" t="s">
        <v>2038</v>
      </c>
      <c r="X117" s="446" t="s">
        <v>2038</v>
      </c>
      <c r="Y117" s="446" t="s">
        <v>2038</v>
      </c>
      <c r="Z117" s="446" t="s">
        <v>2038</v>
      </c>
      <c r="AA117" s="446" t="s">
        <v>2038</v>
      </c>
      <c r="AB117" s="446" t="s">
        <v>2038</v>
      </c>
      <c r="AC117" s="447" t="s">
        <v>2038</v>
      </c>
      <c r="AD117" s="121">
        <f>ROUND((AH117/1000),0)</f>
        <v>0</v>
      </c>
      <c r="AE117" s="83" t="s">
        <v>1820</v>
      </c>
      <c r="AG117" s="77"/>
      <c r="AH117" s="154">
        <f>'Alimentazione CE Ricavi'!H171</f>
        <v>0</v>
      </c>
      <c r="AI117" s="154">
        <f>'Alimentazione CE Ricavi'!I171</f>
        <v>0</v>
      </c>
      <c r="AL117" s="154">
        <f>'Alimentazione CE Ricavi'!L171</f>
        <v>0</v>
      </c>
    </row>
    <row r="118" spans="1:38" s="84" customFormat="1" ht="15">
      <c r="A118" s="83"/>
      <c r="B118" s="440" t="s">
        <v>2146</v>
      </c>
      <c r="C118" s="441"/>
      <c r="D118" s="441"/>
      <c r="E118" s="441"/>
      <c r="F118" s="441"/>
      <c r="G118" s="441"/>
      <c r="H118" s="445" t="s">
        <v>2147</v>
      </c>
      <c r="I118" s="446" t="s">
        <v>2038</v>
      </c>
      <c r="J118" s="446" t="s">
        <v>2038</v>
      </c>
      <c r="K118" s="446" t="s">
        <v>2038</v>
      </c>
      <c r="L118" s="446" t="s">
        <v>2038</v>
      </c>
      <c r="M118" s="446" t="s">
        <v>2038</v>
      </c>
      <c r="N118" s="446" t="s">
        <v>2038</v>
      </c>
      <c r="O118" s="446" t="s">
        <v>2038</v>
      </c>
      <c r="P118" s="446" t="s">
        <v>2038</v>
      </c>
      <c r="Q118" s="446" t="s">
        <v>2038</v>
      </c>
      <c r="R118" s="446"/>
      <c r="S118" s="446"/>
      <c r="T118" s="446"/>
      <c r="U118" s="446"/>
      <c r="V118" s="446" t="s">
        <v>2038</v>
      </c>
      <c r="W118" s="446" t="s">
        <v>2038</v>
      </c>
      <c r="X118" s="446" t="s">
        <v>2038</v>
      </c>
      <c r="Y118" s="446" t="s">
        <v>2038</v>
      </c>
      <c r="Z118" s="446" t="s">
        <v>2038</v>
      </c>
      <c r="AA118" s="446" t="s">
        <v>2038</v>
      </c>
      <c r="AB118" s="446" t="s">
        <v>2038</v>
      </c>
      <c r="AC118" s="447" t="s">
        <v>2038</v>
      </c>
      <c r="AD118" s="121">
        <f>ROUND((AH118/1000),0)</f>
        <v>1733</v>
      </c>
      <c r="AE118" s="83" t="s">
        <v>1820</v>
      </c>
      <c r="AG118" s="77"/>
      <c r="AH118" s="154">
        <f>'Alimentazione CE Ricavi'!H172</f>
        <v>1733000</v>
      </c>
      <c r="AI118" s="154">
        <f>'Alimentazione CE Ricavi'!I172</f>
        <v>1733000</v>
      </c>
      <c r="AL118" s="154">
        <f>'Alimentazione CE Ricavi'!L172</f>
        <v>0</v>
      </c>
    </row>
    <row r="119" spans="1:38" s="84" customFormat="1" ht="15">
      <c r="A119" s="83"/>
      <c r="B119" s="440" t="s">
        <v>2148</v>
      </c>
      <c r="C119" s="441"/>
      <c r="D119" s="441"/>
      <c r="E119" s="441"/>
      <c r="F119" s="441"/>
      <c r="G119" s="441"/>
      <c r="H119" s="442" t="s">
        <v>2149</v>
      </c>
      <c r="I119" s="443" t="s">
        <v>2139</v>
      </c>
      <c r="J119" s="443" t="s">
        <v>2139</v>
      </c>
      <c r="K119" s="443" t="s">
        <v>2139</v>
      </c>
      <c r="L119" s="443" t="s">
        <v>2139</v>
      </c>
      <c r="M119" s="443" t="s">
        <v>2139</v>
      </c>
      <c r="N119" s="443" t="s">
        <v>2139</v>
      </c>
      <c r="O119" s="443" t="s">
        <v>2139</v>
      </c>
      <c r="P119" s="443" t="s">
        <v>2139</v>
      </c>
      <c r="Q119" s="443" t="s">
        <v>2139</v>
      </c>
      <c r="R119" s="443"/>
      <c r="S119" s="443"/>
      <c r="T119" s="443"/>
      <c r="U119" s="443"/>
      <c r="V119" s="443" t="s">
        <v>2139</v>
      </c>
      <c r="W119" s="443" t="s">
        <v>2139</v>
      </c>
      <c r="X119" s="443" t="s">
        <v>2139</v>
      </c>
      <c r="Y119" s="443" t="s">
        <v>2139</v>
      </c>
      <c r="Z119" s="443" t="s">
        <v>2139</v>
      </c>
      <c r="AA119" s="443" t="s">
        <v>2139</v>
      </c>
      <c r="AB119" s="443" t="s">
        <v>2139</v>
      </c>
      <c r="AC119" s="444" t="s">
        <v>2139</v>
      </c>
      <c r="AD119" s="121">
        <f>ROUND((AH119/1000),0)</f>
        <v>810</v>
      </c>
      <c r="AE119" s="83" t="s">
        <v>1820</v>
      </c>
      <c r="AG119" s="77"/>
      <c r="AH119" s="154">
        <f>'Alimentazione CE Ricavi'!H174+'Alimentazione CE Ricavi'!H175+'Alimentazione CE Ricavi'!H176+'Alimentazione CE Ricavi'!H177+'Alimentazione CE Ricavi'!H178+'Alimentazione CE Ricavi'!H179+'Alimentazione CE Ricavi'!H180+'Alimentazione CE Ricavi'!H181+'Alimentazione CE Ricavi'!H182+'Alimentazione CE Ricavi'!H183+'Alimentazione CE Ricavi'!H184+'Alimentazione CE Ricavi'!H185+'Alimentazione CE Ricavi'!H186</f>
        <v>810000</v>
      </c>
      <c r="AI119" s="154">
        <f>'Alimentazione CE Ricavi'!I174+'Alimentazione CE Ricavi'!I175+'Alimentazione CE Ricavi'!I176+'Alimentazione CE Ricavi'!I177+'Alimentazione CE Ricavi'!I178+'Alimentazione CE Ricavi'!I179+'Alimentazione CE Ricavi'!I180+'Alimentazione CE Ricavi'!I181+'Alimentazione CE Ricavi'!I182+'Alimentazione CE Ricavi'!I183+'Alimentazione CE Ricavi'!I184+'Alimentazione CE Ricavi'!I185+'Alimentazione CE Ricavi'!I186</f>
        <v>839579</v>
      </c>
      <c r="AL119" s="154">
        <f>'Alimentazione CE Ricavi'!L174+'Alimentazione CE Ricavi'!L175+'Alimentazione CE Ricavi'!L176+'Alimentazione CE Ricavi'!L177+'Alimentazione CE Ricavi'!L178+'Alimentazione CE Ricavi'!L179+'Alimentazione CE Ricavi'!L180+'Alimentazione CE Ricavi'!L181+'Alimentazione CE Ricavi'!L182+'Alimentazione CE Ricavi'!L183+'Alimentazione CE Ricavi'!L184+'Alimentazione CE Ricavi'!L185+'Alimentazione CE Ricavi'!L186</f>
        <v>745028</v>
      </c>
    </row>
    <row r="120" spans="1:38" s="84" customFormat="1" ht="15">
      <c r="A120" s="81"/>
      <c r="B120" s="427" t="s">
        <v>2150</v>
      </c>
      <c r="C120" s="428"/>
      <c r="D120" s="428"/>
      <c r="E120" s="428"/>
      <c r="F120" s="428"/>
      <c r="G120" s="428"/>
      <c r="H120" s="463" t="s">
        <v>2151</v>
      </c>
      <c r="I120" s="464" t="s">
        <v>2152</v>
      </c>
      <c r="J120" s="464" t="s">
        <v>2152</v>
      </c>
      <c r="K120" s="464" t="s">
        <v>2152</v>
      </c>
      <c r="L120" s="464" t="s">
        <v>2152</v>
      </c>
      <c r="M120" s="464" t="s">
        <v>2152</v>
      </c>
      <c r="N120" s="464" t="s">
        <v>2152</v>
      </c>
      <c r="O120" s="464" t="s">
        <v>2152</v>
      </c>
      <c r="P120" s="464" t="s">
        <v>2152</v>
      </c>
      <c r="Q120" s="464" t="s">
        <v>2152</v>
      </c>
      <c r="R120" s="464"/>
      <c r="S120" s="464"/>
      <c r="T120" s="464"/>
      <c r="U120" s="464"/>
      <c r="V120" s="464" t="s">
        <v>2152</v>
      </c>
      <c r="W120" s="464" t="s">
        <v>2152</v>
      </c>
      <c r="X120" s="464" t="s">
        <v>2152</v>
      </c>
      <c r="Y120" s="464" t="s">
        <v>2152</v>
      </c>
      <c r="Z120" s="464" t="s">
        <v>2152</v>
      </c>
      <c r="AA120" s="464" t="s">
        <v>2152</v>
      </c>
      <c r="AB120" s="464" t="s">
        <v>2152</v>
      </c>
      <c r="AC120" s="465" t="s">
        <v>2152</v>
      </c>
      <c r="AD120" s="120">
        <f>SUM(AD121:AD123)</f>
        <v>6326</v>
      </c>
      <c r="AE120" s="81" t="s">
        <v>1820</v>
      </c>
      <c r="AF120" s="76" t="s">
        <v>1821</v>
      </c>
      <c r="AG120" s="77"/>
      <c r="AH120" s="150">
        <f>SUM(AH121:AH123)</f>
        <v>6326000</v>
      </c>
      <c r="AI120" s="150">
        <f>SUM(AI121:AI123)</f>
        <v>6337680</v>
      </c>
      <c r="AL120" s="150">
        <f>SUM(AL121:AL123)</f>
        <v>4811809</v>
      </c>
    </row>
    <row r="121" spans="1:38" s="84" customFormat="1" ht="27.75" customHeight="1">
      <c r="A121" s="83"/>
      <c r="B121" s="440" t="s">
        <v>2153</v>
      </c>
      <c r="C121" s="441"/>
      <c r="D121" s="441"/>
      <c r="E121" s="441"/>
      <c r="F121" s="441"/>
      <c r="G121" s="441"/>
      <c r="H121" s="442" t="s">
        <v>2154</v>
      </c>
      <c r="I121" s="443" t="s">
        <v>2152</v>
      </c>
      <c r="J121" s="443" t="s">
        <v>2152</v>
      </c>
      <c r="K121" s="443" t="s">
        <v>2152</v>
      </c>
      <c r="L121" s="443" t="s">
        <v>2152</v>
      </c>
      <c r="M121" s="443" t="s">
        <v>2152</v>
      </c>
      <c r="N121" s="443" t="s">
        <v>2152</v>
      </c>
      <c r="O121" s="443" t="s">
        <v>2152</v>
      </c>
      <c r="P121" s="443" t="s">
        <v>2152</v>
      </c>
      <c r="Q121" s="443" t="s">
        <v>2152</v>
      </c>
      <c r="R121" s="443"/>
      <c r="S121" s="443"/>
      <c r="T121" s="443"/>
      <c r="U121" s="443"/>
      <c r="V121" s="443" t="s">
        <v>2152</v>
      </c>
      <c r="W121" s="443" t="s">
        <v>2152</v>
      </c>
      <c r="X121" s="443" t="s">
        <v>2152</v>
      </c>
      <c r="Y121" s="443" t="s">
        <v>2152</v>
      </c>
      <c r="Z121" s="443" t="s">
        <v>2152</v>
      </c>
      <c r="AA121" s="443" t="s">
        <v>2152</v>
      </c>
      <c r="AB121" s="443" t="s">
        <v>2152</v>
      </c>
      <c r="AC121" s="444" t="s">
        <v>2152</v>
      </c>
      <c r="AD121" s="121">
        <f>ROUND((AH121/1000),0)</f>
        <v>5250</v>
      </c>
      <c r="AE121" s="83" t="s">
        <v>1820</v>
      </c>
      <c r="AG121" s="77"/>
      <c r="AH121" s="154">
        <f>'Alimentazione CE Ricavi'!H188</f>
        <v>5250000</v>
      </c>
      <c r="AI121" s="154">
        <f>'Alimentazione CE Ricavi'!I188</f>
        <v>5250000</v>
      </c>
      <c r="AL121" s="154">
        <f>'Alimentazione CE Ricavi'!L188</f>
        <v>4735819</v>
      </c>
    </row>
    <row r="122" spans="1:38" s="84" customFormat="1" ht="15">
      <c r="A122" s="83"/>
      <c r="B122" s="440" t="s">
        <v>2155</v>
      </c>
      <c r="C122" s="441"/>
      <c r="D122" s="441"/>
      <c r="E122" s="441"/>
      <c r="F122" s="441"/>
      <c r="G122" s="441"/>
      <c r="H122" s="442" t="s">
        <v>2156</v>
      </c>
      <c r="I122" s="443" t="s">
        <v>2152</v>
      </c>
      <c r="J122" s="443" t="s">
        <v>2152</v>
      </c>
      <c r="K122" s="443" t="s">
        <v>2152</v>
      </c>
      <c r="L122" s="443" t="s">
        <v>2152</v>
      </c>
      <c r="M122" s="443" t="s">
        <v>2152</v>
      </c>
      <c r="N122" s="443" t="s">
        <v>2152</v>
      </c>
      <c r="O122" s="443" t="s">
        <v>2152</v>
      </c>
      <c r="P122" s="443" t="s">
        <v>2152</v>
      </c>
      <c r="Q122" s="443" t="s">
        <v>2152</v>
      </c>
      <c r="R122" s="443"/>
      <c r="S122" s="443"/>
      <c r="T122" s="443"/>
      <c r="U122" s="443"/>
      <c r="V122" s="443" t="s">
        <v>2152</v>
      </c>
      <c r="W122" s="443" t="s">
        <v>2152</v>
      </c>
      <c r="X122" s="443" t="s">
        <v>2152</v>
      </c>
      <c r="Y122" s="443" t="s">
        <v>2152</v>
      </c>
      <c r="Z122" s="443" t="s">
        <v>2152</v>
      </c>
      <c r="AA122" s="443" t="s">
        <v>2152</v>
      </c>
      <c r="AB122" s="443" t="s">
        <v>2152</v>
      </c>
      <c r="AC122" s="444" t="s">
        <v>2152</v>
      </c>
      <c r="AD122" s="121">
        <f>ROUND((AH122/1000),0)</f>
        <v>70</v>
      </c>
      <c r="AE122" s="83" t="s">
        <v>1820</v>
      </c>
      <c r="AG122" s="77"/>
      <c r="AH122" s="154">
        <f>'Alimentazione CE Ricavi'!H189</f>
        <v>70000</v>
      </c>
      <c r="AI122" s="154">
        <f>'Alimentazione CE Ricavi'!I189</f>
        <v>71690</v>
      </c>
      <c r="AL122" s="154">
        <f>'Alimentazione CE Ricavi'!L189</f>
        <v>70000</v>
      </c>
    </row>
    <row r="123" spans="1:38" s="84" customFormat="1" ht="15">
      <c r="A123" s="83"/>
      <c r="B123" s="440" t="s">
        <v>2157</v>
      </c>
      <c r="C123" s="441"/>
      <c r="D123" s="441"/>
      <c r="E123" s="441"/>
      <c r="F123" s="441"/>
      <c r="G123" s="441"/>
      <c r="H123" s="442" t="s">
        <v>2158</v>
      </c>
      <c r="I123" s="443" t="s">
        <v>2152</v>
      </c>
      <c r="J123" s="443" t="s">
        <v>2152</v>
      </c>
      <c r="K123" s="443" t="s">
        <v>2152</v>
      </c>
      <c r="L123" s="443" t="s">
        <v>2152</v>
      </c>
      <c r="M123" s="443" t="s">
        <v>2152</v>
      </c>
      <c r="N123" s="443" t="s">
        <v>2152</v>
      </c>
      <c r="O123" s="443" t="s">
        <v>2152</v>
      </c>
      <c r="P123" s="443" t="s">
        <v>2152</v>
      </c>
      <c r="Q123" s="443" t="s">
        <v>2152</v>
      </c>
      <c r="R123" s="443"/>
      <c r="S123" s="443"/>
      <c r="T123" s="443"/>
      <c r="U123" s="443"/>
      <c r="V123" s="443" t="s">
        <v>2152</v>
      </c>
      <c r="W123" s="443" t="s">
        <v>2152</v>
      </c>
      <c r="X123" s="443" t="s">
        <v>2152</v>
      </c>
      <c r="Y123" s="443" t="s">
        <v>2152</v>
      </c>
      <c r="Z123" s="443" t="s">
        <v>2152</v>
      </c>
      <c r="AA123" s="443" t="s">
        <v>2152</v>
      </c>
      <c r="AB123" s="443" t="s">
        <v>2152</v>
      </c>
      <c r="AC123" s="444" t="s">
        <v>2152</v>
      </c>
      <c r="AD123" s="121">
        <f>ROUND((AH123/1000),0)</f>
        <v>1006</v>
      </c>
      <c r="AE123" s="83" t="s">
        <v>1820</v>
      </c>
      <c r="AG123" s="77"/>
      <c r="AH123" s="154">
        <f>'Alimentazione CE Ricavi'!H190</f>
        <v>1006000</v>
      </c>
      <c r="AI123" s="154">
        <f>'Alimentazione CE Ricavi'!I190</f>
        <v>1015990</v>
      </c>
      <c r="AL123" s="154">
        <f>'Alimentazione CE Ricavi'!L190</f>
        <v>5990</v>
      </c>
    </row>
    <row r="124" spans="1:38" s="84" customFormat="1" ht="15">
      <c r="A124" s="81"/>
      <c r="B124" s="427" t="s">
        <v>2159</v>
      </c>
      <c r="C124" s="428"/>
      <c r="D124" s="428"/>
      <c r="E124" s="428"/>
      <c r="F124" s="428"/>
      <c r="G124" s="428"/>
      <c r="H124" s="463" t="s">
        <v>2160</v>
      </c>
      <c r="I124" s="464" t="s">
        <v>2161</v>
      </c>
      <c r="J124" s="464" t="s">
        <v>2161</v>
      </c>
      <c r="K124" s="464" t="s">
        <v>2161</v>
      </c>
      <c r="L124" s="464" t="s">
        <v>2161</v>
      </c>
      <c r="M124" s="464" t="s">
        <v>2161</v>
      </c>
      <c r="N124" s="464" t="s">
        <v>2161</v>
      </c>
      <c r="O124" s="464" t="s">
        <v>2161</v>
      </c>
      <c r="P124" s="464" t="s">
        <v>2161</v>
      </c>
      <c r="Q124" s="464" t="s">
        <v>2161</v>
      </c>
      <c r="R124" s="464"/>
      <c r="S124" s="464"/>
      <c r="T124" s="464"/>
      <c r="U124" s="464"/>
      <c r="V124" s="464" t="s">
        <v>2161</v>
      </c>
      <c r="W124" s="464" t="s">
        <v>2161</v>
      </c>
      <c r="X124" s="464" t="s">
        <v>2161</v>
      </c>
      <c r="Y124" s="464" t="s">
        <v>2161</v>
      </c>
      <c r="Z124" s="464" t="s">
        <v>2161</v>
      </c>
      <c r="AA124" s="464" t="s">
        <v>2161</v>
      </c>
      <c r="AB124" s="464" t="s">
        <v>2161</v>
      </c>
      <c r="AC124" s="465" t="s">
        <v>2161</v>
      </c>
      <c r="AD124" s="120">
        <f>SUM(AD125:AD130)</f>
        <v>18069</v>
      </c>
      <c r="AE124" s="81" t="s">
        <v>1820</v>
      </c>
      <c r="AF124" s="76" t="s">
        <v>1821</v>
      </c>
      <c r="AG124" s="77"/>
      <c r="AH124" s="150">
        <f>SUM(AH125:AH130)</f>
        <v>18069000</v>
      </c>
      <c r="AI124" s="150">
        <f>SUM(AI125:AI130)</f>
        <v>18588552</v>
      </c>
      <c r="AL124" s="150">
        <f>SUM(AL125:AL130)</f>
        <v>15188552</v>
      </c>
    </row>
    <row r="125" spans="1:38" s="84" customFormat="1" ht="15">
      <c r="A125" s="83"/>
      <c r="B125" s="440" t="s">
        <v>2162</v>
      </c>
      <c r="C125" s="441"/>
      <c r="D125" s="441"/>
      <c r="E125" s="441"/>
      <c r="F125" s="441"/>
      <c r="G125" s="441"/>
      <c r="H125" s="442" t="s">
        <v>2163</v>
      </c>
      <c r="I125" s="443" t="s">
        <v>2164</v>
      </c>
      <c r="J125" s="443" t="s">
        <v>2164</v>
      </c>
      <c r="K125" s="443" t="s">
        <v>2164</v>
      </c>
      <c r="L125" s="443" t="s">
        <v>2164</v>
      </c>
      <c r="M125" s="443" t="s">
        <v>2164</v>
      </c>
      <c r="N125" s="443" t="s">
        <v>2164</v>
      </c>
      <c r="O125" s="443" t="s">
        <v>2164</v>
      </c>
      <c r="P125" s="443" t="s">
        <v>2164</v>
      </c>
      <c r="Q125" s="443" t="s">
        <v>2164</v>
      </c>
      <c r="R125" s="443"/>
      <c r="S125" s="443"/>
      <c r="T125" s="443"/>
      <c r="U125" s="443"/>
      <c r="V125" s="443" t="s">
        <v>2164</v>
      </c>
      <c r="W125" s="443" t="s">
        <v>2164</v>
      </c>
      <c r="X125" s="443" t="s">
        <v>2164</v>
      </c>
      <c r="Y125" s="443" t="s">
        <v>2164</v>
      </c>
      <c r="Z125" s="443" t="s">
        <v>2164</v>
      </c>
      <c r="AA125" s="443" t="s">
        <v>2164</v>
      </c>
      <c r="AB125" s="443" t="s">
        <v>2164</v>
      </c>
      <c r="AC125" s="444" t="s">
        <v>2164</v>
      </c>
      <c r="AD125" s="121">
        <f aca="true" t="shared" si="3" ref="AD125:AD131">ROUND((AH125/1000),0)</f>
        <v>0</v>
      </c>
      <c r="AE125" s="83" t="s">
        <v>1820</v>
      </c>
      <c r="AG125" s="77"/>
      <c r="AH125" s="154">
        <f>'Alimentazione CE Ricavi'!H192</f>
        <v>0</v>
      </c>
      <c r="AI125" s="154">
        <f>'Alimentazione CE Ricavi'!I192</f>
        <v>0</v>
      </c>
      <c r="AL125" s="154">
        <f>'Alimentazione CE Ricavi'!L192</f>
        <v>0</v>
      </c>
    </row>
    <row r="126" spans="1:38" s="84" customFormat="1" ht="15">
      <c r="A126" s="83"/>
      <c r="B126" s="440" t="s">
        <v>2165</v>
      </c>
      <c r="C126" s="441"/>
      <c r="D126" s="441"/>
      <c r="E126" s="441"/>
      <c r="F126" s="441"/>
      <c r="G126" s="441"/>
      <c r="H126" s="442" t="s">
        <v>2166</v>
      </c>
      <c r="I126" s="443" t="s">
        <v>2167</v>
      </c>
      <c r="J126" s="443" t="s">
        <v>2167</v>
      </c>
      <c r="K126" s="443" t="s">
        <v>2167</v>
      </c>
      <c r="L126" s="443" t="s">
        <v>2167</v>
      </c>
      <c r="M126" s="443" t="s">
        <v>2167</v>
      </c>
      <c r="N126" s="443" t="s">
        <v>2167</v>
      </c>
      <c r="O126" s="443" t="s">
        <v>2167</v>
      </c>
      <c r="P126" s="443" t="s">
        <v>2167</v>
      </c>
      <c r="Q126" s="443" t="s">
        <v>2167</v>
      </c>
      <c r="R126" s="443"/>
      <c r="S126" s="443"/>
      <c r="T126" s="443"/>
      <c r="U126" s="443"/>
      <c r="V126" s="443" t="s">
        <v>2167</v>
      </c>
      <c r="W126" s="443" t="s">
        <v>2167</v>
      </c>
      <c r="X126" s="443" t="s">
        <v>2167</v>
      </c>
      <c r="Y126" s="443" t="s">
        <v>2167</v>
      </c>
      <c r="Z126" s="443" t="s">
        <v>2167</v>
      </c>
      <c r="AA126" s="443" t="s">
        <v>2167</v>
      </c>
      <c r="AB126" s="443" t="s">
        <v>2167</v>
      </c>
      <c r="AC126" s="444" t="s">
        <v>2167</v>
      </c>
      <c r="AD126" s="121">
        <f t="shared" si="3"/>
        <v>17399</v>
      </c>
      <c r="AE126" s="83" t="s">
        <v>1820</v>
      </c>
      <c r="AG126" s="77"/>
      <c r="AH126" s="154">
        <f>'Alimentazione CE Ricavi'!H193</f>
        <v>17399000</v>
      </c>
      <c r="AI126" s="154">
        <f>'Alimentazione CE Ricavi'!I193</f>
        <v>18288552</v>
      </c>
      <c r="AL126" s="154">
        <f>'Alimentazione CE Ricavi'!L193</f>
        <v>15188552</v>
      </c>
    </row>
    <row r="127" spans="1:38" s="84" customFormat="1" ht="15">
      <c r="A127" s="83"/>
      <c r="B127" s="440" t="s">
        <v>1773</v>
      </c>
      <c r="C127" s="441"/>
      <c r="D127" s="441"/>
      <c r="E127" s="441"/>
      <c r="F127" s="441"/>
      <c r="G127" s="441"/>
      <c r="H127" s="398" t="s">
        <v>1774</v>
      </c>
      <c r="I127" s="399" t="s">
        <v>1775</v>
      </c>
      <c r="J127" s="399" t="s">
        <v>1775</v>
      </c>
      <c r="K127" s="399" t="s">
        <v>1775</v>
      </c>
      <c r="L127" s="399" t="s">
        <v>1775</v>
      </c>
      <c r="M127" s="399" t="s">
        <v>1775</v>
      </c>
      <c r="N127" s="399" t="s">
        <v>1775</v>
      </c>
      <c r="O127" s="399" t="s">
        <v>1775</v>
      </c>
      <c r="P127" s="399" t="s">
        <v>1775</v>
      </c>
      <c r="Q127" s="399" t="s">
        <v>1775</v>
      </c>
      <c r="R127" s="399"/>
      <c r="S127" s="399"/>
      <c r="T127" s="399"/>
      <c r="U127" s="399"/>
      <c r="V127" s="399" t="s">
        <v>1775</v>
      </c>
      <c r="W127" s="399" t="s">
        <v>1775</v>
      </c>
      <c r="X127" s="399" t="s">
        <v>1775</v>
      </c>
      <c r="Y127" s="399" t="s">
        <v>1775</v>
      </c>
      <c r="Z127" s="399" t="s">
        <v>1775</v>
      </c>
      <c r="AA127" s="399" t="s">
        <v>1775</v>
      </c>
      <c r="AB127" s="399" t="s">
        <v>1775</v>
      </c>
      <c r="AC127" s="400" t="s">
        <v>1775</v>
      </c>
      <c r="AD127" s="136">
        <f t="shared" si="3"/>
        <v>390</v>
      </c>
      <c r="AE127" s="83" t="s">
        <v>1820</v>
      </c>
      <c r="AG127" s="77"/>
      <c r="AH127" s="151">
        <f>'Alimentazione CE Ricavi'!H194</f>
        <v>390000</v>
      </c>
      <c r="AI127" s="151">
        <f>'Alimentazione CE Ricavi'!I194</f>
        <v>0</v>
      </c>
      <c r="AL127" s="151">
        <f>'Alimentazione CE Ricavi'!L194</f>
        <v>0</v>
      </c>
    </row>
    <row r="128" spans="1:38" s="84" customFormat="1" ht="15">
      <c r="A128" s="83"/>
      <c r="B128" s="440" t="s">
        <v>1776</v>
      </c>
      <c r="C128" s="441"/>
      <c r="D128" s="441"/>
      <c r="E128" s="441"/>
      <c r="F128" s="441"/>
      <c r="G128" s="441"/>
      <c r="H128" s="398" t="s">
        <v>1777</v>
      </c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  <c r="AC128" s="400"/>
      <c r="AD128" s="136">
        <f t="shared" si="3"/>
        <v>0</v>
      </c>
      <c r="AE128" s="83" t="s">
        <v>1820</v>
      </c>
      <c r="AG128" s="77"/>
      <c r="AH128" s="151">
        <f>'Alimentazione CE Ricavi'!H195</f>
        <v>0</v>
      </c>
      <c r="AI128" s="151">
        <f>'Alimentazione CE Ricavi'!I195</f>
        <v>0</v>
      </c>
      <c r="AL128" s="151">
        <f>'Alimentazione CE Ricavi'!L195</f>
        <v>0</v>
      </c>
    </row>
    <row r="129" spans="1:38" s="84" customFormat="1" ht="15">
      <c r="A129" s="83"/>
      <c r="B129" s="440" t="s">
        <v>1778</v>
      </c>
      <c r="C129" s="441"/>
      <c r="D129" s="441"/>
      <c r="E129" s="441"/>
      <c r="F129" s="441"/>
      <c r="G129" s="441"/>
      <c r="H129" s="398" t="s">
        <v>1779</v>
      </c>
      <c r="I129" s="399"/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  <c r="AC129" s="400"/>
      <c r="AD129" s="136">
        <f t="shared" si="3"/>
        <v>0</v>
      </c>
      <c r="AE129" s="83" t="s">
        <v>1820</v>
      </c>
      <c r="AG129" s="77"/>
      <c r="AH129" s="151">
        <f>'Alimentazione CE Ricavi'!H196</f>
        <v>0</v>
      </c>
      <c r="AI129" s="151">
        <f>'Alimentazione CE Ricavi'!I196</f>
        <v>0</v>
      </c>
      <c r="AL129" s="151">
        <f>'Alimentazione CE Ricavi'!L196</f>
        <v>0</v>
      </c>
    </row>
    <row r="130" spans="1:38" s="84" customFormat="1" ht="15">
      <c r="A130" s="83"/>
      <c r="B130" s="440" t="s">
        <v>1780</v>
      </c>
      <c r="C130" s="441"/>
      <c r="D130" s="441"/>
      <c r="E130" s="441"/>
      <c r="F130" s="441"/>
      <c r="G130" s="441"/>
      <c r="H130" s="442" t="s">
        <v>1781</v>
      </c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  <c r="Z130" s="443"/>
      <c r="AA130" s="443"/>
      <c r="AB130" s="443"/>
      <c r="AC130" s="444"/>
      <c r="AD130" s="121">
        <f t="shared" si="3"/>
        <v>280</v>
      </c>
      <c r="AE130" s="83" t="s">
        <v>1820</v>
      </c>
      <c r="AG130" s="77"/>
      <c r="AH130" s="154">
        <f>'Alimentazione CE Ricavi'!H197</f>
        <v>280000</v>
      </c>
      <c r="AI130" s="154">
        <f>'Alimentazione CE Ricavi'!I197</f>
        <v>300000</v>
      </c>
      <c r="AL130" s="154">
        <f>'Alimentazione CE Ricavi'!L197</f>
        <v>0</v>
      </c>
    </row>
    <row r="131" spans="1:38" s="84" customFormat="1" ht="15">
      <c r="A131" s="83"/>
      <c r="B131" s="440" t="s">
        <v>2169</v>
      </c>
      <c r="C131" s="441"/>
      <c r="D131" s="441"/>
      <c r="E131" s="441"/>
      <c r="F131" s="441"/>
      <c r="G131" s="441"/>
      <c r="H131" s="466" t="s">
        <v>2170</v>
      </c>
      <c r="I131" s="467" t="s">
        <v>2171</v>
      </c>
      <c r="J131" s="467" t="s">
        <v>2171</v>
      </c>
      <c r="K131" s="467" t="s">
        <v>2171</v>
      </c>
      <c r="L131" s="467" t="s">
        <v>2171</v>
      </c>
      <c r="M131" s="467" t="s">
        <v>2171</v>
      </c>
      <c r="N131" s="467" t="s">
        <v>2171</v>
      </c>
      <c r="O131" s="467" t="s">
        <v>2171</v>
      </c>
      <c r="P131" s="467" t="s">
        <v>2171</v>
      </c>
      <c r="Q131" s="467" t="s">
        <v>2171</v>
      </c>
      <c r="R131" s="467"/>
      <c r="S131" s="467"/>
      <c r="T131" s="467"/>
      <c r="U131" s="467"/>
      <c r="V131" s="467" t="s">
        <v>2171</v>
      </c>
      <c r="W131" s="467" t="s">
        <v>2171</v>
      </c>
      <c r="X131" s="467" t="s">
        <v>2171</v>
      </c>
      <c r="Y131" s="467" t="s">
        <v>2171</v>
      </c>
      <c r="Z131" s="467" t="s">
        <v>2171</v>
      </c>
      <c r="AA131" s="467" t="s">
        <v>2171</v>
      </c>
      <c r="AB131" s="467" t="s">
        <v>2171</v>
      </c>
      <c r="AC131" s="468" t="s">
        <v>2171</v>
      </c>
      <c r="AD131" s="121">
        <f t="shared" si="3"/>
        <v>0</v>
      </c>
      <c r="AE131" s="83" t="s">
        <v>1820</v>
      </c>
      <c r="AG131" s="77"/>
      <c r="AH131" s="154">
        <f>'Alimentazione CE Ricavi'!H198</f>
        <v>0</v>
      </c>
      <c r="AI131" s="154">
        <f>'Alimentazione CE Ricavi'!I198</f>
        <v>0</v>
      </c>
      <c r="AL131" s="154">
        <f>'Alimentazione CE Ricavi'!L198</f>
        <v>0</v>
      </c>
    </row>
    <row r="132" spans="1:38" s="84" customFormat="1" ht="15">
      <c r="A132" s="81"/>
      <c r="B132" s="427" t="s">
        <v>2172</v>
      </c>
      <c r="C132" s="428"/>
      <c r="D132" s="428"/>
      <c r="E132" s="428"/>
      <c r="F132" s="428"/>
      <c r="G132" s="428"/>
      <c r="H132" s="463" t="s">
        <v>2173</v>
      </c>
      <c r="I132" s="464" t="s">
        <v>2174</v>
      </c>
      <c r="J132" s="464" t="s">
        <v>2174</v>
      </c>
      <c r="K132" s="464" t="s">
        <v>2174</v>
      </c>
      <c r="L132" s="464" t="s">
        <v>2174</v>
      </c>
      <c r="M132" s="464" t="s">
        <v>2174</v>
      </c>
      <c r="N132" s="464" t="s">
        <v>2174</v>
      </c>
      <c r="O132" s="464" t="s">
        <v>2174</v>
      </c>
      <c r="P132" s="464" t="s">
        <v>2174</v>
      </c>
      <c r="Q132" s="464" t="s">
        <v>2174</v>
      </c>
      <c r="R132" s="464"/>
      <c r="S132" s="464"/>
      <c r="T132" s="464"/>
      <c r="U132" s="464"/>
      <c r="V132" s="464" t="s">
        <v>2174</v>
      </c>
      <c r="W132" s="464" t="s">
        <v>2174</v>
      </c>
      <c r="X132" s="464" t="s">
        <v>2174</v>
      </c>
      <c r="Y132" s="464" t="s">
        <v>2174</v>
      </c>
      <c r="Z132" s="464" t="s">
        <v>2174</v>
      </c>
      <c r="AA132" s="464" t="s">
        <v>2174</v>
      </c>
      <c r="AB132" s="464" t="s">
        <v>2174</v>
      </c>
      <c r="AC132" s="465" t="s">
        <v>2174</v>
      </c>
      <c r="AD132" s="120">
        <f>SUM(AD133:AD135)</f>
        <v>959</v>
      </c>
      <c r="AE132" s="81" t="s">
        <v>1820</v>
      </c>
      <c r="AF132" s="76" t="s">
        <v>1821</v>
      </c>
      <c r="AG132" s="77"/>
      <c r="AH132" s="150">
        <f>SUM(AH133:AH135)</f>
        <v>959000</v>
      </c>
      <c r="AI132" s="150">
        <f>SUM(AI133:AI135)</f>
        <v>957868</v>
      </c>
      <c r="AL132" s="150">
        <f>SUM(AL133:AL135)</f>
        <v>776869</v>
      </c>
    </row>
    <row r="133" spans="1:38" s="84" customFormat="1" ht="15">
      <c r="A133" s="83"/>
      <c r="B133" s="453" t="s">
        <v>2175</v>
      </c>
      <c r="C133" s="454"/>
      <c r="D133" s="454"/>
      <c r="E133" s="454"/>
      <c r="F133" s="454"/>
      <c r="G133" s="454"/>
      <c r="H133" s="455" t="s">
        <v>2176</v>
      </c>
      <c r="I133" s="456" t="s">
        <v>2174</v>
      </c>
      <c r="J133" s="456" t="s">
        <v>2174</v>
      </c>
      <c r="K133" s="456" t="s">
        <v>2174</v>
      </c>
      <c r="L133" s="456" t="s">
        <v>2174</v>
      </c>
      <c r="M133" s="456" t="s">
        <v>2174</v>
      </c>
      <c r="N133" s="456" t="s">
        <v>2174</v>
      </c>
      <c r="O133" s="456" t="s">
        <v>2174</v>
      </c>
      <c r="P133" s="456" t="s">
        <v>2174</v>
      </c>
      <c r="Q133" s="456" t="s">
        <v>2174</v>
      </c>
      <c r="R133" s="456"/>
      <c r="S133" s="456"/>
      <c r="T133" s="456"/>
      <c r="U133" s="456"/>
      <c r="V133" s="456" t="s">
        <v>2174</v>
      </c>
      <c r="W133" s="456" t="s">
        <v>2174</v>
      </c>
      <c r="X133" s="456" t="s">
        <v>2174</v>
      </c>
      <c r="Y133" s="456" t="s">
        <v>2174</v>
      </c>
      <c r="Z133" s="456" t="s">
        <v>2174</v>
      </c>
      <c r="AA133" s="456" t="s">
        <v>2174</v>
      </c>
      <c r="AB133" s="456" t="s">
        <v>2174</v>
      </c>
      <c r="AC133" s="457" t="s">
        <v>2174</v>
      </c>
      <c r="AD133" s="121">
        <f>ROUND((AH133/1000),0)</f>
        <v>0</v>
      </c>
      <c r="AE133" s="83" t="s">
        <v>1820</v>
      </c>
      <c r="AG133" s="77"/>
      <c r="AH133" s="154">
        <f>'Alimentazione CE Ricavi'!H201+'Alimentazione CE Ricavi'!H202+'Alimentazione CE Ricavi'!H203</f>
        <v>0</v>
      </c>
      <c r="AI133" s="154">
        <f>'Alimentazione CE Ricavi'!I201+'Alimentazione CE Ricavi'!I202+'Alimentazione CE Ricavi'!I203</f>
        <v>0</v>
      </c>
      <c r="AL133" s="154">
        <f>'Alimentazione CE Ricavi'!L201+'Alimentazione CE Ricavi'!L202+'Alimentazione CE Ricavi'!L203</f>
        <v>0</v>
      </c>
    </row>
    <row r="134" spans="1:38" s="84" customFormat="1" ht="15">
      <c r="A134" s="83"/>
      <c r="B134" s="453" t="s">
        <v>2177</v>
      </c>
      <c r="C134" s="454"/>
      <c r="D134" s="454"/>
      <c r="E134" s="454"/>
      <c r="F134" s="454"/>
      <c r="G134" s="454"/>
      <c r="H134" s="455" t="s">
        <v>581</v>
      </c>
      <c r="I134" s="456" t="s">
        <v>2178</v>
      </c>
      <c r="J134" s="456" t="s">
        <v>2178</v>
      </c>
      <c r="K134" s="456" t="s">
        <v>2178</v>
      </c>
      <c r="L134" s="456" t="s">
        <v>2178</v>
      </c>
      <c r="M134" s="456" t="s">
        <v>2178</v>
      </c>
      <c r="N134" s="456" t="s">
        <v>2178</v>
      </c>
      <c r="O134" s="456" t="s">
        <v>2178</v>
      </c>
      <c r="P134" s="456" t="s">
        <v>2178</v>
      </c>
      <c r="Q134" s="456" t="s">
        <v>2178</v>
      </c>
      <c r="R134" s="456"/>
      <c r="S134" s="456"/>
      <c r="T134" s="456"/>
      <c r="U134" s="456"/>
      <c r="V134" s="456" t="s">
        <v>2178</v>
      </c>
      <c r="W134" s="456" t="s">
        <v>2178</v>
      </c>
      <c r="X134" s="456" t="s">
        <v>2178</v>
      </c>
      <c r="Y134" s="456" t="s">
        <v>2178</v>
      </c>
      <c r="Z134" s="456" t="s">
        <v>2178</v>
      </c>
      <c r="AA134" s="456" t="s">
        <v>2178</v>
      </c>
      <c r="AB134" s="456" t="s">
        <v>2178</v>
      </c>
      <c r="AC134" s="457" t="s">
        <v>2178</v>
      </c>
      <c r="AD134" s="121">
        <f>ROUND((AH134/1000),0)</f>
        <v>342</v>
      </c>
      <c r="AE134" s="83" t="s">
        <v>1820</v>
      </c>
      <c r="AG134" s="77"/>
      <c r="AH134" s="154">
        <f>'Alimentazione CE Ricavi'!H205+'Alimentazione CE Ricavi'!H206+'Alimentazione CE Ricavi'!H207</f>
        <v>342000</v>
      </c>
      <c r="AI134" s="154">
        <f>'Alimentazione CE Ricavi'!I205+'Alimentazione CE Ricavi'!I206+'Alimentazione CE Ricavi'!I207</f>
        <v>342223</v>
      </c>
      <c r="AL134" s="154">
        <f>'Alimentazione CE Ricavi'!L205+'Alimentazione CE Ricavi'!L206+'Alimentazione CE Ricavi'!L207</f>
        <v>286223</v>
      </c>
    </row>
    <row r="135" spans="1:38" s="84" customFormat="1" ht="15.75" thickBot="1">
      <c r="A135" s="91"/>
      <c r="B135" s="469" t="s">
        <v>2179</v>
      </c>
      <c r="C135" s="470"/>
      <c r="D135" s="470"/>
      <c r="E135" s="470"/>
      <c r="F135" s="470"/>
      <c r="G135" s="470"/>
      <c r="H135" s="471" t="s">
        <v>2180</v>
      </c>
      <c r="I135" s="472" t="s">
        <v>2181</v>
      </c>
      <c r="J135" s="472" t="s">
        <v>2181</v>
      </c>
      <c r="K135" s="472" t="s">
        <v>2181</v>
      </c>
      <c r="L135" s="472" t="s">
        <v>2181</v>
      </c>
      <c r="M135" s="472" t="s">
        <v>2181</v>
      </c>
      <c r="N135" s="472" t="s">
        <v>2181</v>
      </c>
      <c r="O135" s="472" t="s">
        <v>2181</v>
      </c>
      <c r="P135" s="472" t="s">
        <v>2181</v>
      </c>
      <c r="Q135" s="472" t="s">
        <v>2181</v>
      </c>
      <c r="R135" s="472"/>
      <c r="S135" s="472"/>
      <c r="T135" s="472"/>
      <c r="U135" s="472"/>
      <c r="V135" s="472" t="s">
        <v>2181</v>
      </c>
      <c r="W135" s="472" t="s">
        <v>2181</v>
      </c>
      <c r="X135" s="472" t="s">
        <v>2181</v>
      </c>
      <c r="Y135" s="472" t="s">
        <v>2181</v>
      </c>
      <c r="Z135" s="472" t="s">
        <v>2181</v>
      </c>
      <c r="AA135" s="472" t="s">
        <v>2181</v>
      </c>
      <c r="AB135" s="472" t="s">
        <v>2181</v>
      </c>
      <c r="AC135" s="473" t="s">
        <v>2181</v>
      </c>
      <c r="AD135" s="121">
        <f>ROUND((AH135/1000),0)</f>
        <v>617</v>
      </c>
      <c r="AE135" s="91" t="s">
        <v>1820</v>
      </c>
      <c r="AG135" s="77"/>
      <c r="AH135" s="156">
        <f>'Alimentazione CE Ricavi'!H209+'Alimentazione CE Ricavi'!H210+'Alimentazione CE Ricavi'!H211</f>
        <v>617000</v>
      </c>
      <c r="AI135" s="156">
        <f>'Alimentazione CE Ricavi'!I209+'Alimentazione CE Ricavi'!I210+'Alimentazione CE Ricavi'!I211</f>
        <v>615645</v>
      </c>
      <c r="AL135" s="156">
        <f>'Alimentazione CE Ricavi'!L209+'Alimentazione CE Ricavi'!L210+'Alimentazione CE Ricavi'!L211</f>
        <v>490646</v>
      </c>
    </row>
    <row r="136" spans="1:38" s="84" customFormat="1" ht="15.75" thickBot="1">
      <c r="A136" s="92"/>
      <c r="B136" s="474" t="s">
        <v>2182</v>
      </c>
      <c r="C136" s="475"/>
      <c r="D136" s="475"/>
      <c r="E136" s="475"/>
      <c r="F136" s="475"/>
      <c r="G136" s="475"/>
      <c r="H136" s="476" t="s">
        <v>2183</v>
      </c>
      <c r="I136" s="477" t="s">
        <v>2183</v>
      </c>
      <c r="J136" s="477" t="s">
        <v>2183</v>
      </c>
      <c r="K136" s="477" t="s">
        <v>2183</v>
      </c>
      <c r="L136" s="477" t="s">
        <v>2183</v>
      </c>
      <c r="M136" s="477" t="s">
        <v>2183</v>
      </c>
      <c r="N136" s="477" t="s">
        <v>2183</v>
      </c>
      <c r="O136" s="477" t="s">
        <v>2183</v>
      </c>
      <c r="P136" s="477" t="s">
        <v>2183</v>
      </c>
      <c r="Q136" s="477" t="s">
        <v>2183</v>
      </c>
      <c r="R136" s="477"/>
      <c r="S136" s="477"/>
      <c r="T136" s="477"/>
      <c r="U136" s="477"/>
      <c r="V136" s="477" t="s">
        <v>2183</v>
      </c>
      <c r="W136" s="477" t="s">
        <v>2183</v>
      </c>
      <c r="X136" s="477" t="s">
        <v>2183</v>
      </c>
      <c r="Y136" s="477" t="s">
        <v>2183</v>
      </c>
      <c r="Z136" s="477" t="s">
        <v>2183</v>
      </c>
      <c r="AA136" s="477" t="s">
        <v>2183</v>
      </c>
      <c r="AB136" s="477" t="s">
        <v>2183</v>
      </c>
      <c r="AC136" s="478" t="s">
        <v>2183</v>
      </c>
      <c r="AD136" s="127">
        <f>AD27+AD50+AD53+AD58+AD101+AD120+AD124+AD131+AD132</f>
        <v>542545</v>
      </c>
      <c r="AE136" s="92" t="s">
        <v>1820</v>
      </c>
      <c r="AF136" s="76" t="s">
        <v>1821</v>
      </c>
      <c r="AG136" s="77"/>
      <c r="AH136" s="157">
        <f>AH27+AH50+AH53+AH58+AH101+AH120+AH124+AH131+AH132</f>
        <v>542545490</v>
      </c>
      <c r="AI136" s="157">
        <f>AI27+AI50+AI53+AI58+AI101+AI120+AI124+AI131+AI132</f>
        <v>547834712</v>
      </c>
      <c r="AL136" s="157">
        <f>AL27+AL50+AL53+AL58+AL101+AL120+AL124+AL131+AL132</f>
        <v>268777428.90999997</v>
      </c>
    </row>
    <row r="137" spans="1:38" s="84" customFormat="1" ht="15">
      <c r="A137" s="93"/>
      <c r="B137" s="479"/>
      <c r="C137" s="480"/>
      <c r="D137" s="480"/>
      <c r="E137" s="480"/>
      <c r="F137" s="480"/>
      <c r="G137" s="480"/>
      <c r="H137" s="481" t="s">
        <v>2184</v>
      </c>
      <c r="I137" s="482" t="s">
        <v>2184</v>
      </c>
      <c r="J137" s="482" t="s">
        <v>2184</v>
      </c>
      <c r="K137" s="482" t="s">
        <v>2184</v>
      </c>
      <c r="L137" s="482" t="s">
        <v>2184</v>
      </c>
      <c r="M137" s="482" t="s">
        <v>2184</v>
      </c>
      <c r="N137" s="482" t="s">
        <v>2184</v>
      </c>
      <c r="O137" s="482" t="s">
        <v>2184</v>
      </c>
      <c r="P137" s="482" t="s">
        <v>2184</v>
      </c>
      <c r="Q137" s="482" t="s">
        <v>2184</v>
      </c>
      <c r="R137" s="482"/>
      <c r="S137" s="482"/>
      <c r="T137" s="482"/>
      <c r="U137" s="482"/>
      <c r="V137" s="482" t="s">
        <v>2184</v>
      </c>
      <c r="W137" s="482" t="s">
        <v>2184</v>
      </c>
      <c r="X137" s="482" t="s">
        <v>2184</v>
      </c>
      <c r="Y137" s="482" t="s">
        <v>2184</v>
      </c>
      <c r="Z137" s="482" t="s">
        <v>2184</v>
      </c>
      <c r="AA137" s="482" t="s">
        <v>2184</v>
      </c>
      <c r="AB137" s="482" t="s">
        <v>2184</v>
      </c>
      <c r="AC137" s="483" t="s">
        <v>2184</v>
      </c>
      <c r="AD137" s="128"/>
      <c r="AE137" s="93" t="s">
        <v>1820</v>
      </c>
      <c r="AG137" s="77"/>
      <c r="AH137" s="158"/>
      <c r="AI137" s="158"/>
      <c r="AL137" s="158"/>
    </row>
    <row r="138" spans="1:38" s="84" customFormat="1" ht="15">
      <c r="A138" s="75"/>
      <c r="B138" s="408" t="s">
        <v>2185</v>
      </c>
      <c r="C138" s="409"/>
      <c r="D138" s="409"/>
      <c r="E138" s="409"/>
      <c r="F138" s="409"/>
      <c r="G138" s="409"/>
      <c r="H138" s="424" t="s">
        <v>2186</v>
      </c>
      <c r="I138" s="425" t="s">
        <v>2186</v>
      </c>
      <c r="J138" s="425" t="s">
        <v>2186</v>
      </c>
      <c r="K138" s="425" t="s">
        <v>2186</v>
      </c>
      <c r="L138" s="425" t="s">
        <v>2186</v>
      </c>
      <c r="M138" s="425" t="s">
        <v>2186</v>
      </c>
      <c r="N138" s="425" t="s">
        <v>2186</v>
      </c>
      <c r="O138" s="425" t="s">
        <v>2186</v>
      </c>
      <c r="P138" s="425" t="s">
        <v>2186</v>
      </c>
      <c r="Q138" s="425" t="s">
        <v>2186</v>
      </c>
      <c r="R138" s="425"/>
      <c r="S138" s="425"/>
      <c r="T138" s="425"/>
      <c r="U138" s="425"/>
      <c r="V138" s="425" t="s">
        <v>2186</v>
      </c>
      <c r="W138" s="425" t="s">
        <v>2186</v>
      </c>
      <c r="X138" s="425" t="s">
        <v>2186</v>
      </c>
      <c r="Y138" s="425" t="s">
        <v>2186</v>
      </c>
      <c r="Z138" s="425" t="s">
        <v>2186</v>
      </c>
      <c r="AA138" s="425" t="s">
        <v>2186</v>
      </c>
      <c r="AB138" s="425" t="s">
        <v>2186</v>
      </c>
      <c r="AC138" s="426" t="s">
        <v>2186</v>
      </c>
      <c r="AD138" s="119">
        <f>AD139+AD158</f>
        <v>72877</v>
      </c>
      <c r="AE138" s="75" t="s">
        <v>1820</v>
      </c>
      <c r="AF138" s="76" t="s">
        <v>1821</v>
      </c>
      <c r="AG138" s="77"/>
      <c r="AH138" s="149">
        <f>AH139+AH158</f>
        <v>72877000</v>
      </c>
      <c r="AI138" s="149">
        <f>AI139+AI158</f>
        <v>77033527.44</v>
      </c>
      <c r="AL138" s="149">
        <f>AL139+AL158</f>
        <v>56059912.53</v>
      </c>
    </row>
    <row r="139" spans="1:38" s="84" customFormat="1" ht="15">
      <c r="A139" s="81"/>
      <c r="B139" s="427" t="s">
        <v>2187</v>
      </c>
      <c r="C139" s="428"/>
      <c r="D139" s="428"/>
      <c r="E139" s="428"/>
      <c r="F139" s="428"/>
      <c r="G139" s="428"/>
      <c r="H139" s="429" t="s">
        <v>2188</v>
      </c>
      <c r="I139" s="430" t="s">
        <v>2188</v>
      </c>
      <c r="J139" s="430" t="s">
        <v>2188</v>
      </c>
      <c r="K139" s="430" t="s">
        <v>2188</v>
      </c>
      <c r="L139" s="430" t="s">
        <v>2188</v>
      </c>
      <c r="M139" s="430" t="s">
        <v>2188</v>
      </c>
      <c r="N139" s="430" t="s">
        <v>2188</v>
      </c>
      <c r="O139" s="430" t="s">
        <v>2188</v>
      </c>
      <c r="P139" s="430" t="s">
        <v>2188</v>
      </c>
      <c r="Q139" s="430" t="s">
        <v>2188</v>
      </c>
      <c r="R139" s="430"/>
      <c r="S139" s="430"/>
      <c r="T139" s="430"/>
      <c r="U139" s="430"/>
      <c r="V139" s="430" t="s">
        <v>2188</v>
      </c>
      <c r="W139" s="430" t="s">
        <v>2188</v>
      </c>
      <c r="X139" s="430" t="s">
        <v>2188</v>
      </c>
      <c r="Y139" s="430" t="s">
        <v>2188</v>
      </c>
      <c r="Z139" s="430" t="s">
        <v>2188</v>
      </c>
      <c r="AA139" s="430" t="s">
        <v>2188</v>
      </c>
      <c r="AB139" s="430" t="s">
        <v>2188</v>
      </c>
      <c r="AC139" s="431" t="s">
        <v>2188</v>
      </c>
      <c r="AD139" s="120">
        <f>AD140+AD144+AD148+SUM(AD152:AD157)</f>
        <v>70830</v>
      </c>
      <c r="AE139" s="81" t="s">
        <v>1820</v>
      </c>
      <c r="AF139" s="76" t="s">
        <v>1821</v>
      </c>
      <c r="AG139" s="77"/>
      <c r="AH139" s="150">
        <f>AH140+AH144+AH148+SUM(AH152:AH157)</f>
        <v>70830000</v>
      </c>
      <c r="AI139" s="150">
        <f>AI140+AI144+AI148+SUM(AI152:AI157)</f>
        <v>74998000</v>
      </c>
      <c r="AL139" s="150">
        <f>AL140+AL144+AL148+SUM(AL152:AL157)</f>
        <v>54585929</v>
      </c>
    </row>
    <row r="140" spans="1:38" s="84" customFormat="1" ht="15">
      <c r="A140" s="85"/>
      <c r="B140" s="435" t="s">
        <v>2189</v>
      </c>
      <c r="C140" s="436"/>
      <c r="D140" s="436"/>
      <c r="E140" s="436"/>
      <c r="F140" s="436"/>
      <c r="G140" s="436"/>
      <c r="H140" s="437" t="s">
        <v>2190</v>
      </c>
      <c r="I140" s="438" t="s">
        <v>2190</v>
      </c>
      <c r="J140" s="438" t="s">
        <v>2190</v>
      </c>
      <c r="K140" s="438" t="s">
        <v>2190</v>
      </c>
      <c r="L140" s="438" t="s">
        <v>2190</v>
      </c>
      <c r="M140" s="438" t="s">
        <v>2190</v>
      </c>
      <c r="N140" s="438" t="s">
        <v>2190</v>
      </c>
      <c r="O140" s="438" t="s">
        <v>2190</v>
      </c>
      <c r="P140" s="438" t="s">
        <v>2190</v>
      </c>
      <c r="Q140" s="438" t="s">
        <v>2190</v>
      </c>
      <c r="R140" s="438"/>
      <c r="S140" s="438"/>
      <c r="T140" s="438"/>
      <c r="U140" s="438"/>
      <c r="V140" s="438" t="s">
        <v>2190</v>
      </c>
      <c r="W140" s="438" t="s">
        <v>2190</v>
      </c>
      <c r="X140" s="438" t="s">
        <v>2190</v>
      </c>
      <c r="Y140" s="438" t="s">
        <v>2190</v>
      </c>
      <c r="Z140" s="438" t="s">
        <v>2190</v>
      </c>
      <c r="AA140" s="438" t="s">
        <v>2190</v>
      </c>
      <c r="AB140" s="438" t="s">
        <v>2190</v>
      </c>
      <c r="AC140" s="439" t="s">
        <v>2190</v>
      </c>
      <c r="AD140" s="122">
        <f>SUM(AD141:AD143)</f>
        <v>39203</v>
      </c>
      <c r="AE140" s="85" t="s">
        <v>1820</v>
      </c>
      <c r="AF140" s="76" t="s">
        <v>1821</v>
      </c>
      <c r="AG140" s="77"/>
      <c r="AH140" s="152">
        <f>SUM(AH141:AH143)</f>
        <v>39203000</v>
      </c>
      <c r="AI140" s="152">
        <f>SUM(AI141:AI143)</f>
        <v>41113000</v>
      </c>
      <c r="AL140" s="152">
        <f>SUM(AL141:AL143)</f>
        <v>25836929</v>
      </c>
    </row>
    <row r="141" spans="1:38" s="84" customFormat="1" ht="15">
      <c r="A141" s="83"/>
      <c r="B141" s="440" t="s">
        <v>2191</v>
      </c>
      <c r="C141" s="441"/>
      <c r="D141" s="441"/>
      <c r="E141" s="441"/>
      <c r="F141" s="441"/>
      <c r="G141" s="441"/>
      <c r="H141" s="445" t="s">
        <v>812</v>
      </c>
      <c r="I141" s="446" t="s">
        <v>813</v>
      </c>
      <c r="J141" s="446" t="s">
        <v>813</v>
      </c>
      <c r="K141" s="446" t="s">
        <v>813</v>
      </c>
      <c r="L141" s="446" t="s">
        <v>813</v>
      </c>
      <c r="M141" s="446" t="s">
        <v>813</v>
      </c>
      <c r="N141" s="446" t="s">
        <v>813</v>
      </c>
      <c r="O141" s="446" t="s">
        <v>813</v>
      </c>
      <c r="P141" s="446" t="s">
        <v>813</v>
      </c>
      <c r="Q141" s="446" t="s">
        <v>813</v>
      </c>
      <c r="R141" s="446"/>
      <c r="S141" s="446"/>
      <c r="T141" s="446"/>
      <c r="U141" s="446"/>
      <c r="V141" s="446" t="s">
        <v>813</v>
      </c>
      <c r="W141" s="446" t="s">
        <v>813</v>
      </c>
      <c r="X141" s="446" t="s">
        <v>813</v>
      </c>
      <c r="Y141" s="446" t="s">
        <v>813</v>
      </c>
      <c r="Z141" s="446" t="s">
        <v>813</v>
      </c>
      <c r="AA141" s="446" t="s">
        <v>813</v>
      </c>
      <c r="AB141" s="446" t="s">
        <v>813</v>
      </c>
      <c r="AC141" s="447" t="s">
        <v>813</v>
      </c>
      <c r="AD141" s="121">
        <f>ROUND((AH141/1000),0)</f>
        <v>38120</v>
      </c>
      <c r="AE141" s="83" t="s">
        <v>1820</v>
      </c>
      <c r="AG141" s="77"/>
      <c r="AH141" s="154">
        <f>'Alimentazione CE Costi'!H7</f>
        <v>38120000</v>
      </c>
      <c r="AI141" s="154">
        <f>'Alimentazione CE Costi'!I7</f>
        <v>40030000</v>
      </c>
      <c r="AL141" s="154">
        <f>'Alimentazione CE Costi'!L7</f>
        <v>24926929</v>
      </c>
    </row>
    <row r="142" spans="1:38" s="84" customFormat="1" ht="15">
      <c r="A142" s="83"/>
      <c r="B142" s="440" t="s">
        <v>814</v>
      </c>
      <c r="C142" s="441"/>
      <c r="D142" s="441"/>
      <c r="E142" s="441"/>
      <c r="F142" s="441"/>
      <c r="G142" s="441"/>
      <c r="H142" s="445" t="s">
        <v>815</v>
      </c>
      <c r="I142" s="446" t="s">
        <v>813</v>
      </c>
      <c r="J142" s="446" t="s">
        <v>813</v>
      </c>
      <c r="K142" s="446" t="s">
        <v>813</v>
      </c>
      <c r="L142" s="446" t="s">
        <v>813</v>
      </c>
      <c r="M142" s="446" t="s">
        <v>813</v>
      </c>
      <c r="N142" s="446" t="s">
        <v>813</v>
      </c>
      <c r="O142" s="446" t="s">
        <v>813</v>
      </c>
      <c r="P142" s="446" t="s">
        <v>813</v>
      </c>
      <c r="Q142" s="446" t="s">
        <v>813</v>
      </c>
      <c r="R142" s="446"/>
      <c r="S142" s="446"/>
      <c r="T142" s="446"/>
      <c r="U142" s="446"/>
      <c r="V142" s="446" t="s">
        <v>813</v>
      </c>
      <c r="W142" s="446" t="s">
        <v>813</v>
      </c>
      <c r="X142" s="446" t="s">
        <v>813</v>
      </c>
      <c r="Y142" s="446" t="s">
        <v>813</v>
      </c>
      <c r="Z142" s="446" t="s">
        <v>813</v>
      </c>
      <c r="AA142" s="446" t="s">
        <v>813</v>
      </c>
      <c r="AB142" s="446" t="s">
        <v>813</v>
      </c>
      <c r="AC142" s="447" t="s">
        <v>813</v>
      </c>
      <c r="AD142" s="121">
        <f>ROUND((AH142/1000),0)</f>
        <v>1083</v>
      </c>
      <c r="AE142" s="83" t="s">
        <v>1820</v>
      </c>
      <c r="AG142" s="77"/>
      <c r="AH142" s="154">
        <f>'Alimentazione CE Costi'!H8</f>
        <v>1083000</v>
      </c>
      <c r="AI142" s="154">
        <f>'Alimentazione CE Costi'!I8</f>
        <v>1083000</v>
      </c>
      <c r="AL142" s="154">
        <f>'Alimentazione CE Costi'!L8</f>
        <v>910000</v>
      </c>
    </row>
    <row r="143" spans="1:38" s="84" customFormat="1" ht="15">
      <c r="A143" s="83"/>
      <c r="B143" s="440" t="s">
        <v>816</v>
      </c>
      <c r="C143" s="441"/>
      <c r="D143" s="441"/>
      <c r="E143" s="441"/>
      <c r="F143" s="441"/>
      <c r="G143" s="441"/>
      <c r="H143" s="445" t="s">
        <v>817</v>
      </c>
      <c r="I143" s="446" t="s">
        <v>813</v>
      </c>
      <c r="J143" s="446" t="s">
        <v>813</v>
      </c>
      <c r="K143" s="446" t="s">
        <v>813</v>
      </c>
      <c r="L143" s="446" t="s">
        <v>813</v>
      </c>
      <c r="M143" s="446" t="s">
        <v>813</v>
      </c>
      <c r="N143" s="446" t="s">
        <v>813</v>
      </c>
      <c r="O143" s="446" t="s">
        <v>813</v>
      </c>
      <c r="P143" s="446" t="s">
        <v>813</v>
      </c>
      <c r="Q143" s="446" t="s">
        <v>813</v>
      </c>
      <c r="R143" s="446"/>
      <c r="S143" s="446"/>
      <c r="T143" s="446"/>
      <c r="U143" s="446"/>
      <c r="V143" s="446" t="s">
        <v>813</v>
      </c>
      <c r="W143" s="446" t="s">
        <v>813</v>
      </c>
      <c r="X143" s="446" t="s">
        <v>813</v>
      </c>
      <c r="Y143" s="446" t="s">
        <v>813</v>
      </c>
      <c r="Z143" s="446" t="s">
        <v>813</v>
      </c>
      <c r="AA143" s="446" t="s">
        <v>813</v>
      </c>
      <c r="AB143" s="446" t="s">
        <v>813</v>
      </c>
      <c r="AC143" s="447" t="s">
        <v>813</v>
      </c>
      <c r="AD143" s="121">
        <f>ROUND((AH143/1000),0)</f>
        <v>0</v>
      </c>
      <c r="AE143" s="83" t="s">
        <v>1820</v>
      </c>
      <c r="AG143" s="77"/>
      <c r="AH143" s="154">
        <f>'Alimentazione CE Costi'!H9</f>
        <v>0</v>
      </c>
      <c r="AI143" s="154">
        <f>'Alimentazione CE Costi'!I9</f>
        <v>0</v>
      </c>
      <c r="AL143" s="154">
        <f>'Alimentazione CE Costi'!L9</f>
        <v>0</v>
      </c>
    </row>
    <row r="144" spans="1:38" s="84" customFormat="1" ht="15">
      <c r="A144" s="85"/>
      <c r="B144" s="435" t="s">
        <v>818</v>
      </c>
      <c r="C144" s="436"/>
      <c r="D144" s="436"/>
      <c r="E144" s="436"/>
      <c r="F144" s="436"/>
      <c r="G144" s="436"/>
      <c r="H144" s="437" t="s">
        <v>819</v>
      </c>
      <c r="I144" s="438" t="s">
        <v>820</v>
      </c>
      <c r="J144" s="438" t="s">
        <v>820</v>
      </c>
      <c r="K144" s="438" t="s">
        <v>820</v>
      </c>
      <c r="L144" s="438" t="s">
        <v>820</v>
      </c>
      <c r="M144" s="438" t="s">
        <v>820</v>
      </c>
      <c r="N144" s="438" t="s">
        <v>820</v>
      </c>
      <c r="O144" s="438" t="s">
        <v>820</v>
      </c>
      <c r="P144" s="438" t="s">
        <v>820</v>
      </c>
      <c r="Q144" s="438" t="s">
        <v>820</v>
      </c>
      <c r="R144" s="438"/>
      <c r="S144" s="438"/>
      <c r="T144" s="438"/>
      <c r="U144" s="438"/>
      <c r="V144" s="438" t="s">
        <v>820</v>
      </c>
      <c r="W144" s="438" t="s">
        <v>820</v>
      </c>
      <c r="X144" s="438" t="s">
        <v>820</v>
      </c>
      <c r="Y144" s="438" t="s">
        <v>820</v>
      </c>
      <c r="Z144" s="438" t="s">
        <v>820</v>
      </c>
      <c r="AA144" s="438" t="s">
        <v>820</v>
      </c>
      <c r="AB144" s="438" t="s">
        <v>820</v>
      </c>
      <c r="AC144" s="439" t="s">
        <v>820</v>
      </c>
      <c r="AD144" s="122">
        <f>SUM(AD145:AD147)</f>
        <v>0</v>
      </c>
      <c r="AE144" s="85" t="s">
        <v>1820</v>
      </c>
      <c r="AF144" s="76" t="s">
        <v>1821</v>
      </c>
      <c r="AG144" s="77"/>
      <c r="AH144" s="152">
        <f>SUM(AH145:AH147)</f>
        <v>0</v>
      </c>
      <c r="AI144" s="152">
        <f>SUM(AI145:AI147)</f>
        <v>0</v>
      </c>
      <c r="AL144" s="152">
        <f>SUM(AL145:AL147)</f>
        <v>0</v>
      </c>
    </row>
    <row r="145" spans="1:38" s="84" customFormat="1" ht="15">
      <c r="A145" s="83" t="s">
        <v>1837</v>
      </c>
      <c r="B145" s="440" t="s">
        <v>821</v>
      </c>
      <c r="C145" s="441"/>
      <c r="D145" s="441"/>
      <c r="E145" s="441"/>
      <c r="F145" s="441"/>
      <c r="G145" s="441"/>
      <c r="H145" s="445" t="s">
        <v>822</v>
      </c>
      <c r="I145" s="446" t="s">
        <v>823</v>
      </c>
      <c r="J145" s="446" t="s">
        <v>823</v>
      </c>
      <c r="K145" s="446" t="s">
        <v>823</v>
      </c>
      <c r="L145" s="446" t="s">
        <v>823</v>
      </c>
      <c r="M145" s="446" t="s">
        <v>823</v>
      </c>
      <c r="N145" s="446" t="s">
        <v>823</v>
      </c>
      <c r="O145" s="446" t="s">
        <v>823</v>
      </c>
      <c r="P145" s="446" t="s">
        <v>823</v>
      </c>
      <c r="Q145" s="446" t="s">
        <v>823</v>
      </c>
      <c r="R145" s="446"/>
      <c r="S145" s="446"/>
      <c r="T145" s="446"/>
      <c r="U145" s="446"/>
      <c r="V145" s="446" t="s">
        <v>823</v>
      </c>
      <c r="W145" s="446" t="s">
        <v>823</v>
      </c>
      <c r="X145" s="446" t="s">
        <v>823</v>
      </c>
      <c r="Y145" s="446" t="s">
        <v>823</v>
      </c>
      <c r="Z145" s="446" t="s">
        <v>823</v>
      </c>
      <c r="AA145" s="446" t="s">
        <v>823</v>
      </c>
      <c r="AB145" s="446" t="s">
        <v>823</v>
      </c>
      <c r="AC145" s="447" t="s">
        <v>823</v>
      </c>
      <c r="AD145" s="121">
        <f>ROUND((AH145/1000),0)</f>
        <v>0</v>
      </c>
      <c r="AE145" s="83" t="s">
        <v>1820</v>
      </c>
      <c r="AG145" s="77"/>
      <c r="AH145" s="154">
        <f>'Alimentazione CE Costi'!H11</f>
        <v>0</v>
      </c>
      <c r="AI145" s="154">
        <f>'Alimentazione CE Costi'!I11</f>
        <v>0</v>
      </c>
      <c r="AL145" s="154">
        <f>'Alimentazione CE Costi'!L11</f>
        <v>0</v>
      </c>
    </row>
    <row r="146" spans="1:38" s="84" customFormat="1" ht="15">
      <c r="A146" s="83" t="s">
        <v>2035</v>
      </c>
      <c r="B146" s="440" t="s">
        <v>824</v>
      </c>
      <c r="C146" s="441"/>
      <c r="D146" s="441"/>
      <c r="E146" s="441"/>
      <c r="F146" s="441"/>
      <c r="G146" s="441"/>
      <c r="H146" s="445" t="s">
        <v>825</v>
      </c>
      <c r="I146" s="446"/>
      <c r="J146" s="446"/>
      <c r="K146" s="446"/>
      <c r="L146" s="446"/>
      <c r="M146" s="446"/>
      <c r="N146" s="446"/>
      <c r="O146" s="446"/>
      <c r="P146" s="446"/>
      <c r="Q146" s="446"/>
      <c r="R146" s="446"/>
      <c r="S146" s="446"/>
      <c r="T146" s="446"/>
      <c r="U146" s="446"/>
      <c r="V146" s="446"/>
      <c r="W146" s="446"/>
      <c r="X146" s="446"/>
      <c r="Y146" s="446"/>
      <c r="Z146" s="446"/>
      <c r="AA146" s="446"/>
      <c r="AB146" s="446"/>
      <c r="AC146" s="447"/>
      <c r="AD146" s="121">
        <f>ROUND((AH146/1000),0)</f>
        <v>0</v>
      </c>
      <c r="AE146" s="83" t="s">
        <v>1820</v>
      </c>
      <c r="AG146" s="77"/>
      <c r="AH146" s="154">
        <f>'Alimentazione CE Costi'!H12</f>
        <v>0</v>
      </c>
      <c r="AI146" s="154">
        <f>'Alimentazione CE Costi'!I12</f>
        <v>0</v>
      </c>
      <c r="AL146" s="154">
        <f>'Alimentazione CE Costi'!L12</f>
        <v>0</v>
      </c>
    </row>
    <row r="147" spans="1:38" s="84" customFormat="1" ht="15">
      <c r="A147" s="83"/>
      <c r="B147" s="440" t="s">
        <v>826</v>
      </c>
      <c r="C147" s="441"/>
      <c r="D147" s="441"/>
      <c r="E147" s="441"/>
      <c r="F147" s="441"/>
      <c r="G147" s="441"/>
      <c r="H147" s="445" t="s">
        <v>827</v>
      </c>
      <c r="I147" s="446"/>
      <c r="J147" s="446"/>
      <c r="K147" s="446"/>
      <c r="L147" s="446"/>
      <c r="M147" s="446"/>
      <c r="N147" s="446"/>
      <c r="O147" s="446"/>
      <c r="P147" s="446"/>
      <c r="Q147" s="446"/>
      <c r="R147" s="446"/>
      <c r="S147" s="446"/>
      <c r="T147" s="446"/>
      <c r="U147" s="446"/>
      <c r="V147" s="446"/>
      <c r="W147" s="446"/>
      <c r="X147" s="446"/>
      <c r="Y147" s="446"/>
      <c r="Z147" s="446"/>
      <c r="AA147" s="446"/>
      <c r="AB147" s="446"/>
      <c r="AC147" s="447"/>
      <c r="AD147" s="121">
        <f>ROUND((AH147/1000),0)</f>
        <v>0</v>
      </c>
      <c r="AE147" s="83" t="s">
        <v>1820</v>
      </c>
      <c r="AG147" s="77"/>
      <c r="AH147" s="154">
        <f>'Alimentazione CE Costi'!H13</f>
        <v>0</v>
      </c>
      <c r="AI147" s="154">
        <f>'Alimentazione CE Costi'!I13</f>
        <v>0</v>
      </c>
      <c r="AL147" s="154">
        <f>'Alimentazione CE Costi'!L13</f>
        <v>0</v>
      </c>
    </row>
    <row r="148" spans="1:38" s="84" customFormat="1" ht="15">
      <c r="A148" s="85"/>
      <c r="B148" s="435" t="s">
        <v>828</v>
      </c>
      <c r="C148" s="436"/>
      <c r="D148" s="436"/>
      <c r="E148" s="436"/>
      <c r="F148" s="436"/>
      <c r="G148" s="436"/>
      <c r="H148" s="437" t="s">
        <v>829</v>
      </c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9"/>
      <c r="AD148" s="122">
        <f>SUM(AD149:AD151)</f>
        <v>27969</v>
      </c>
      <c r="AE148" s="85" t="s">
        <v>1820</v>
      </c>
      <c r="AF148" s="76" t="s">
        <v>1821</v>
      </c>
      <c r="AG148" s="77"/>
      <c r="AH148" s="152">
        <f>SUM(AH149:AH151)</f>
        <v>27969000</v>
      </c>
      <c r="AI148" s="152">
        <f>SUM(AI149:AI151)</f>
        <v>30227000</v>
      </c>
      <c r="AL148" s="152">
        <f>SUM(AL149:AL151)</f>
        <v>27870000</v>
      </c>
    </row>
    <row r="149" spans="1:38" s="84" customFormat="1" ht="15">
      <c r="A149" s="83"/>
      <c r="B149" s="440" t="s">
        <v>830</v>
      </c>
      <c r="C149" s="441"/>
      <c r="D149" s="441"/>
      <c r="E149" s="441"/>
      <c r="F149" s="441"/>
      <c r="G149" s="441"/>
      <c r="H149" s="445" t="s">
        <v>831</v>
      </c>
      <c r="I149" s="446" t="s">
        <v>823</v>
      </c>
      <c r="J149" s="446" t="s">
        <v>823</v>
      </c>
      <c r="K149" s="446" t="s">
        <v>823</v>
      </c>
      <c r="L149" s="446" t="s">
        <v>823</v>
      </c>
      <c r="M149" s="446" t="s">
        <v>823</v>
      </c>
      <c r="N149" s="446" t="s">
        <v>823</v>
      </c>
      <c r="O149" s="446" t="s">
        <v>823</v>
      </c>
      <c r="P149" s="446" t="s">
        <v>823</v>
      </c>
      <c r="Q149" s="446" t="s">
        <v>823</v>
      </c>
      <c r="R149" s="446"/>
      <c r="S149" s="446"/>
      <c r="T149" s="446"/>
      <c r="U149" s="446"/>
      <c r="V149" s="446" t="s">
        <v>823</v>
      </c>
      <c r="W149" s="446" t="s">
        <v>823</v>
      </c>
      <c r="X149" s="446" t="s">
        <v>823</v>
      </c>
      <c r="Y149" s="446" t="s">
        <v>823</v>
      </c>
      <c r="Z149" s="446" t="s">
        <v>823</v>
      </c>
      <c r="AA149" s="446" t="s">
        <v>823</v>
      </c>
      <c r="AB149" s="446" t="s">
        <v>823</v>
      </c>
      <c r="AC149" s="447" t="s">
        <v>823</v>
      </c>
      <c r="AD149" s="121">
        <f>ROUND((AH149/1000),0)</f>
        <v>19920</v>
      </c>
      <c r="AE149" s="83" t="s">
        <v>1820</v>
      </c>
      <c r="AG149" s="77"/>
      <c r="AH149" s="154">
        <f>'Alimentazione CE Costi'!H15</f>
        <v>19920000</v>
      </c>
      <c r="AI149" s="154">
        <f>'Alimentazione CE Costi'!I15</f>
        <v>22178000</v>
      </c>
      <c r="AL149" s="154">
        <f>'Alimentazione CE Costi'!L15</f>
        <v>19920000</v>
      </c>
    </row>
    <row r="150" spans="1:38" s="84" customFormat="1" ht="15">
      <c r="A150" s="83"/>
      <c r="B150" s="440" t="s">
        <v>832</v>
      </c>
      <c r="C150" s="441"/>
      <c r="D150" s="441"/>
      <c r="E150" s="441"/>
      <c r="F150" s="441"/>
      <c r="G150" s="441"/>
      <c r="H150" s="445" t="s">
        <v>833</v>
      </c>
      <c r="I150" s="446" t="s">
        <v>823</v>
      </c>
      <c r="J150" s="446" t="s">
        <v>823</v>
      </c>
      <c r="K150" s="446" t="s">
        <v>823</v>
      </c>
      <c r="L150" s="446" t="s">
        <v>823</v>
      </c>
      <c r="M150" s="446" t="s">
        <v>823</v>
      </c>
      <c r="N150" s="446" t="s">
        <v>823</v>
      </c>
      <c r="O150" s="446" t="s">
        <v>823</v>
      </c>
      <c r="P150" s="446" t="s">
        <v>823</v>
      </c>
      <c r="Q150" s="446" t="s">
        <v>823</v>
      </c>
      <c r="R150" s="446"/>
      <c r="S150" s="446"/>
      <c r="T150" s="446"/>
      <c r="U150" s="446"/>
      <c r="V150" s="446" t="s">
        <v>823</v>
      </c>
      <c r="W150" s="446" t="s">
        <v>823</v>
      </c>
      <c r="X150" s="446" t="s">
        <v>823</v>
      </c>
      <c r="Y150" s="446" t="s">
        <v>823</v>
      </c>
      <c r="Z150" s="446" t="s">
        <v>823</v>
      </c>
      <c r="AA150" s="446" t="s">
        <v>823</v>
      </c>
      <c r="AB150" s="446" t="s">
        <v>823</v>
      </c>
      <c r="AC150" s="447" t="s">
        <v>823</v>
      </c>
      <c r="AD150" s="121">
        <f aca="true" t="shared" si="4" ref="AD150:AD157">ROUND((AH150/1000),0)</f>
        <v>2100</v>
      </c>
      <c r="AE150" s="83" t="s">
        <v>1820</v>
      </c>
      <c r="AG150" s="77"/>
      <c r="AH150" s="154">
        <f>'Alimentazione CE Costi'!H16</f>
        <v>2100000</v>
      </c>
      <c r="AI150" s="154">
        <f>'Alimentazione CE Costi'!I16</f>
        <v>2100000</v>
      </c>
      <c r="AL150" s="154">
        <f>'Alimentazione CE Costi'!L16</f>
        <v>2100000</v>
      </c>
    </row>
    <row r="151" spans="1:38" s="84" customFormat="1" ht="15">
      <c r="A151" s="83"/>
      <c r="B151" s="440" t="s">
        <v>834</v>
      </c>
      <c r="C151" s="441"/>
      <c r="D151" s="441"/>
      <c r="E151" s="441"/>
      <c r="F151" s="441"/>
      <c r="G151" s="441"/>
      <c r="H151" s="445" t="s">
        <v>835</v>
      </c>
      <c r="I151" s="446" t="s">
        <v>836</v>
      </c>
      <c r="J151" s="446" t="s">
        <v>836</v>
      </c>
      <c r="K151" s="446" t="s">
        <v>836</v>
      </c>
      <c r="L151" s="446" t="s">
        <v>836</v>
      </c>
      <c r="M151" s="446" t="s">
        <v>836</v>
      </c>
      <c r="N151" s="446" t="s">
        <v>836</v>
      </c>
      <c r="O151" s="446" t="s">
        <v>836</v>
      </c>
      <c r="P151" s="446" t="s">
        <v>836</v>
      </c>
      <c r="Q151" s="446" t="s">
        <v>836</v>
      </c>
      <c r="R151" s="446"/>
      <c r="S151" s="446"/>
      <c r="T151" s="446"/>
      <c r="U151" s="446"/>
      <c r="V151" s="446" t="s">
        <v>836</v>
      </c>
      <c r="W151" s="446" t="s">
        <v>836</v>
      </c>
      <c r="X151" s="446" t="s">
        <v>836</v>
      </c>
      <c r="Y151" s="446" t="s">
        <v>836</v>
      </c>
      <c r="Z151" s="446" t="s">
        <v>836</v>
      </c>
      <c r="AA151" s="446" t="s">
        <v>836</v>
      </c>
      <c r="AB151" s="446" t="s">
        <v>836</v>
      </c>
      <c r="AC151" s="447" t="s">
        <v>836</v>
      </c>
      <c r="AD151" s="121">
        <f t="shared" si="4"/>
        <v>5949</v>
      </c>
      <c r="AE151" s="83" t="s">
        <v>1820</v>
      </c>
      <c r="AG151" s="77"/>
      <c r="AH151" s="154">
        <f>'Alimentazione CE Costi'!H17</f>
        <v>5949000</v>
      </c>
      <c r="AI151" s="154">
        <f>'Alimentazione CE Costi'!I17</f>
        <v>5949000</v>
      </c>
      <c r="AL151" s="154">
        <f>'Alimentazione CE Costi'!L17</f>
        <v>5850000</v>
      </c>
    </row>
    <row r="152" spans="1:38" s="84" customFormat="1" ht="15">
      <c r="A152" s="83"/>
      <c r="B152" s="440" t="s">
        <v>837</v>
      </c>
      <c r="C152" s="441"/>
      <c r="D152" s="441"/>
      <c r="E152" s="441"/>
      <c r="F152" s="441"/>
      <c r="G152" s="441"/>
      <c r="H152" s="442" t="s">
        <v>838</v>
      </c>
      <c r="I152" s="443" t="s">
        <v>839</v>
      </c>
      <c r="J152" s="443" t="s">
        <v>839</v>
      </c>
      <c r="K152" s="443" t="s">
        <v>839</v>
      </c>
      <c r="L152" s="443" t="s">
        <v>839</v>
      </c>
      <c r="M152" s="443" t="s">
        <v>839</v>
      </c>
      <c r="N152" s="443" t="s">
        <v>839</v>
      </c>
      <c r="O152" s="443" t="s">
        <v>839</v>
      </c>
      <c r="P152" s="443" t="s">
        <v>839</v>
      </c>
      <c r="Q152" s="443" t="s">
        <v>839</v>
      </c>
      <c r="R152" s="443"/>
      <c r="S152" s="443"/>
      <c r="T152" s="443"/>
      <c r="U152" s="443"/>
      <c r="V152" s="443" t="s">
        <v>839</v>
      </c>
      <c r="W152" s="443" t="s">
        <v>839</v>
      </c>
      <c r="X152" s="443" t="s">
        <v>839</v>
      </c>
      <c r="Y152" s="443" t="s">
        <v>839</v>
      </c>
      <c r="Z152" s="443" t="s">
        <v>839</v>
      </c>
      <c r="AA152" s="443" t="s">
        <v>839</v>
      </c>
      <c r="AB152" s="443" t="s">
        <v>839</v>
      </c>
      <c r="AC152" s="444" t="s">
        <v>839</v>
      </c>
      <c r="AD152" s="121">
        <f t="shared" si="4"/>
        <v>1335</v>
      </c>
      <c r="AE152" s="83" t="s">
        <v>1820</v>
      </c>
      <c r="AG152" s="77"/>
      <c r="AH152" s="154">
        <f>'Alimentazione CE Costi'!H18</f>
        <v>1335000</v>
      </c>
      <c r="AI152" s="154">
        <f>'Alimentazione CE Costi'!I18</f>
        <v>1335000</v>
      </c>
      <c r="AL152" s="154">
        <f>'Alimentazione CE Costi'!L18</f>
        <v>95000</v>
      </c>
    </row>
    <row r="153" spans="1:38" s="84" customFormat="1" ht="15">
      <c r="A153" s="83"/>
      <c r="B153" s="440" t="s">
        <v>840</v>
      </c>
      <c r="C153" s="441"/>
      <c r="D153" s="441"/>
      <c r="E153" s="441"/>
      <c r="F153" s="441"/>
      <c r="G153" s="441"/>
      <c r="H153" s="442" t="s">
        <v>841</v>
      </c>
      <c r="I153" s="443" t="s">
        <v>842</v>
      </c>
      <c r="J153" s="443" t="s">
        <v>842</v>
      </c>
      <c r="K153" s="443" t="s">
        <v>842</v>
      </c>
      <c r="L153" s="443" t="s">
        <v>842</v>
      </c>
      <c r="M153" s="443" t="s">
        <v>842</v>
      </c>
      <c r="N153" s="443" t="s">
        <v>842</v>
      </c>
      <c r="O153" s="443" t="s">
        <v>842</v>
      </c>
      <c r="P153" s="443" t="s">
        <v>842</v>
      </c>
      <c r="Q153" s="443" t="s">
        <v>842</v>
      </c>
      <c r="R153" s="443"/>
      <c r="S153" s="443"/>
      <c r="T153" s="443"/>
      <c r="U153" s="443"/>
      <c r="V153" s="443" t="s">
        <v>842</v>
      </c>
      <c r="W153" s="443" t="s">
        <v>842</v>
      </c>
      <c r="X153" s="443" t="s">
        <v>842</v>
      </c>
      <c r="Y153" s="443" t="s">
        <v>842</v>
      </c>
      <c r="Z153" s="443" t="s">
        <v>842</v>
      </c>
      <c r="AA153" s="443" t="s">
        <v>842</v>
      </c>
      <c r="AB153" s="443" t="s">
        <v>842</v>
      </c>
      <c r="AC153" s="444" t="s">
        <v>842</v>
      </c>
      <c r="AD153" s="121">
        <f t="shared" si="4"/>
        <v>1514</v>
      </c>
      <c r="AE153" s="83" t="s">
        <v>1820</v>
      </c>
      <c r="AG153" s="77"/>
      <c r="AH153" s="154">
        <f>'Alimentazione CE Costi'!H19</f>
        <v>1514000</v>
      </c>
      <c r="AI153" s="154">
        <f>'Alimentazione CE Costi'!I19</f>
        <v>1514000</v>
      </c>
      <c r="AL153" s="154">
        <f>'Alimentazione CE Costi'!L19</f>
        <v>14000</v>
      </c>
    </row>
    <row r="154" spans="1:38" s="84" customFormat="1" ht="15">
      <c r="A154" s="83"/>
      <c r="B154" s="440" t="s">
        <v>843</v>
      </c>
      <c r="C154" s="441"/>
      <c r="D154" s="441"/>
      <c r="E154" s="441"/>
      <c r="F154" s="441"/>
      <c r="G154" s="441"/>
      <c r="H154" s="442" t="s">
        <v>844</v>
      </c>
      <c r="I154" s="443" t="s">
        <v>845</v>
      </c>
      <c r="J154" s="443" t="s">
        <v>845</v>
      </c>
      <c r="K154" s="443" t="s">
        <v>845</v>
      </c>
      <c r="L154" s="443" t="s">
        <v>845</v>
      </c>
      <c r="M154" s="443" t="s">
        <v>845</v>
      </c>
      <c r="N154" s="443" t="s">
        <v>845</v>
      </c>
      <c r="O154" s="443" t="s">
        <v>845</v>
      </c>
      <c r="P154" s="443" t="s">
        <v>845</v>
      </c>
      <c r="Q154" s="443" t="s">
        <v>845</v>
      </c>
      <c r="R154" s="443"/>
      <c r="S154" s="443"/>
      <c r="T154" s="443"/>
      <c r="U154" s="443"/>
      <c r="V154" s="443" t="s">
        <v>845</v>
      </c>
      <c r="W154" s="443" t="s">
        <v>845</v>
      </c>
      <c r="X154" s="443" t="s">
        <v>845</v>
      </c>
      <c r="Y154" s="443" t="s">
        <v>845</v>
      </c>
      <c r="Z154" s="443" t="s">
        <v>845</v>
      </c>
      <c r="AA154" s="443" t="s">
        <v>845</v>
      </c>
      <c r="AB154" s="443" t="s">
        <v>845</v>
      </c>
      <c r="AC154" s="444" t="s">
        <v>845</v>
      </c>
      <c r="AD154" s="121">
        <f t="shared" si="4"/>
        <v>1</v>
      </c>
      <c r="AE154" s="83" t="s">
        <v>1820</v>
      </c>
      <c r="AG154" s="77"/>
      <c r="AH154" s="154">
        <f>'Alimentazione CE Costi'!H20</f>
        <v>1000</v>
      </c>
      <c r="AI154" s="154">
        <f>'Alimentazione CE Costi'!I20</f>
        <v>1000</v>
      </c>
      <c r="AL154" s="154">
        <f>'Alimentazione CE Costi'!L20</f>
        <v>0</v>
      </c>
    </row>
    <row r="155" spans="1:38" s="84" customFormat="1" ht="15">
      <c r="A155" s="83"/>
      <c r="B155" s="440" t="s">
        <v>846</v>
      </c>
      <c r="C155" s="441"/>
      <c r="D155" s="441"/>
      <c r="E155" s="441"/>
      <c r="F155" s="441"/>
      <c r="G155" s="441"/>
      <c r="H155" s="442" t="s">
        <v>847</v>
      </c>
      <c r="I155" s="443" t="s">
        <v>848</v>
      </c>
      <c r="J155" s="443" t="s">
        <v>848</v>
      </c>
      <c r="K155" s="443" t="s">
        <v>848</v>
      </c>
      <c r="L155" s="443" t="s">
        <v>848</v>
      </c>
      <c r="M155" s="443" t="s">
        <v>848</v>
      </c>
      <c r="N155" s="443" t="s">
        <v>848</v>
      </c>
      <c r="O155" s="443" t="s">
        <v>848</v>
      </c>
      <c r="P155" s="443" t="s">
        <v>848</v>
      </c>
      <c r="Q155" s="443" t="s">
        <v>848</v>
      </c>
      <c r="R155" s="443"/>
      <c r="S155" s="443"/>
      <c r="T155" s="443"/>
      <c r="U155" s="443"/>
      <c r="V155" s="443" t="s">
        <v>848</v>
      </c>
      <c r="W155" s="443" t="s">
        <v>848</v>
      </c>
      <c r="X155" s="443" t="s">
        <v>848</v>
      </c>
      <c r="Y155" s="443" t="s">
        <v>848</v>
      </c>
      <c r="Z155" s="443" t="s">
        <v>848</v>
      </c>
      <c r="AA155" s="443" t="s">
        <v>848</v>
      </c>
      <c r="AB155" s="443" t="s">
        <v>848</v>
      </c>
      <c r="AC155" s="444" t="s">
        <v>848</v>
      </c>
      <c r="AD155" s="121">
        <f t="shared" si="4"/>
        <v>8</v>
      </c>
      <c r="AE155" s="83" t="s">
        <v>1820</v>
      </c>
      <c r="AG155" s="77"/>
      <c r="AH155" s="154">
        <f>'Alimentazione CE Costi'!H21</f>
        <v>8000</v>
      </c>
      <c r="AI155" s="154">
        <f>'Alimentazione CE Costi'!I21</f>
        <v>8000</v>
      </c>
      <c r="AL155" s="154">
        <f>'Alimentazione CE Costi'!L21</f>
        <v>0</v>
      </c>
    </row>
    <row r="156" spans="1:38" s="84" customFormat="1" ht="15">
      <c r="A156" s="83"/>
      <c r="B156" s="440" t="s">
        <v>849</v>
      </c>
      <c r="C156" s="441"/>
      <c r="D156" s="441"/>
      <c r="E156" s="441"/>
      <c r="F156" s="441"/>
      <c r="G156" s="441"/>
      <c r="H156" s="442" t="s">
        <v>850</v>
      </c>
      <c r="I156" s="443" t="s">
        <v>851</v>
      </c>
      <c r="J156" s="443" t="s">
        <v>851</v>
      </c>
      <c r="K156" s="443" t="s">
        <v>851</v>
      </c>
      <c r="L156" s="443" t="s">
        <v>851</v>
      </c>
      <c r="M156" s="443" t="s">
        <v>851</v>
      </c>
      <c r="N156" s="443" t="s">
        <v>851</v>
      </c>
      <c r="O156" s="443" t="s">
        <v>851</v>
      </c>
      <c r="P156" s="443" t="s">
        <v>851</v>
      </c>
      <c r="Q156" s="443" t="s">
        <v>851</v>
      </c>
      <c r="R156" s="443"/>
      <c r="S156" s="443"/>
      <c r="T156" s="443"/>
      <c r="U156" s="443"/>
      <c r="V156" s="443" t="s">
        <v>851</v>
      </c>
      <c r="W156" s="443" t="s">
        <v>851</v>
      </c>
      <c r="X156" s="443" t="s">
        <v>851</v>
      </c>
      <c r="Y156" s="443" t="s">
        <v>851</v>
      </c>
      <c r="Z156" s="443" t="s">
        <v>851</v>
      </c>
      <c r="AA156" s="443" t="s">
        <v>851</v>
      </c>
      <c r="AB156" s="443" t="s">
        <v>851</v>
      </c>
      <c r="AC156" s="444" t="s">
        <v>851</v>
      </c>
      <c r="AD156" s="121">
        <f t="shared" si="4"/>
        <v>800</v>
      </c>
      <c r="AE156" s="83" t="s">
        <v>1820</v>
      </c>
      <c r="AG156" s="77"/>
      <c r="AH156" s="154">
        <f>'Alimentazione CE Costi'!H22</f>
        <v>800000</v>
      </c>
      <c r="AI156" s="154">
        <f>'Alimentazione CE Costi'!I22</f>
        <v>800000</v>
      </c>
      <c r="AL156" s="154">
        <f>'Alimentazione CE Costi'!L22</f>
        <v>770000</v>
      </c>
    </row>
    <row r="157" spans="1:38" s="84" customFormat="1" ht="15">
      <c r="A157" s="83" t="s">
        <v>1837</v>
      </c>
      <c r="B157" s="440" t="s">
        <v>852</v>
      </c>
      <c r="C157" s="441"/>
      <c r="D157" s="441"/>
      <c r="E157" s="441"/>
      <c r="F157" s="441"/>
      <c r="G157" s="441"/>
      <c r="H157" s="442" t="s">
        <v>853</v>
      </c>
      <c r="I157" s="443" t="s">
        <v>854</v>
      </c>
      <c r="J157" s="443" t="s">
        <v>854</v>
      </c>
      <c r="K157" s="443" t="s">
        <v>854</v>
      </c>
      <c r="L157" s="443" t="s">
        <v>854</v>
      </c>
      <c r="M157" s="443" t="s">
        <v>854</v>
      </c>
      <c r="N157" s="443" t="s">
        <v>854</v>
      </c>
      <c r="O157" s="443" t="s">
        <v>854</v>
      </c>
      <c r="P157" s="443" t="s">
        <v>854</v>
      </c>
      <c r="Q157" s="443" t="s">
        <v>854</v>
      </c>
      <c r="R157" s="443"/>
      <c r="S157" s="443"/>
      <c r="T157" s="443"/>
      <c r="U157" s="443"/>
      <c r="V157" s="443" t="s">
        <v>854</v>
      </c>
      <c r="W157" s="443" t="s">
        <v>854</v>
      </c>
      <c r="X157" s="443" t="s">
        <v>854</v>
      </c>
      <c r="Y157" s="443" t="s">
        <v>854</v>
      </c>
      <c r="Z157" s="443" t="s">
        <v>854</v>
      </c>
      <c r="AA157" s="443" t="s">
        <v>854</v>
      </c>
      <c r="AB157" s="443" t="s">
        <v>854</v>
      </c>
      <c r="AC157" s="444" t="s">
        <v>854</v>
      </c>
      <c r="AD157" s="121">
        <f t="shared" si="4"/>
        <v>0</v>
      </c>
      <c r="AE157" s="83" t="s">
        <v>1820</v>
      </c>
      <c r="AG157" s="77"/>
      <c r="AH157" s="154">
        <f>'Alimentazione CE Costi'!H24+'Alimentazione CE Costi'!H25+'Alimentazione CE Costi'!H26+'Alimentazione CE Costi'!H27+'Alimentazione CE Costi'!H28+'Alimentazione CE Costi'!H29+'Alimentazione CE Costi'!H30+'Alimentazione CE Costi'!H31+'Alimentazione CE Costi'!H32+'Alimentazione CE Costi'!H33+'Alimentazione CE Costi'!H34</f>
        <v>0</v>
      </c>
      <c r="AI157" s="154">
        <f>'Alimentazione CE Costi'!I24+'Alimentazione CE Costi'!I25+'Alimentazione CE Costi'!I26+'Alimentazione CE Costi'!I27+'Alimentazione CE Costi'!I28+'Alimentazione CE Costi'!I29+'Alimentazione CE Costi'!I30+'Alimentazione CE Costi'!I31+'Alimentazione CE Costi'!I32+'Alimentazione CE Costi'!I33+'Alimentazione CE Costi'!I34</f>
        <v>0</v>
      </c>
      <c r="AL157" s="154">
        <f>'Alimentazione CE Costi'!L24+'Alimentazione CE Costi'!L25+'Alimentazione CE Costi'!L26+'Alimentazione CE Costi'!L27+'Alimentazione CE Costi'!L28+'Alimentazione CE Costi'!L29+'Alimentazione CE Costi'!L30+'Alimentazione CE Costi'!L31+'Alimentazione CE Costi'!L32+'Alimentazione CE Costi'!L33+'Alimentazione CE Costi'!L34</f>
        <v>0</v>
      </c>
    </row>
    <row r="158" spans="1:38" s="84" customFormat="1" ht="15">
      <c r="A158" s="81"/>
      <c r="B158" s="427" t="s">
        <v>855</v>
      </c>
      <c r="C158" s="428"/>
      <c r="D158" s="428"/>
      <c r="E158" s="428"/>
      <c r="F158" s="428"/>
      <c r="G158" s="428"/>
      <c r="H158" s="429" t="s">
        <v>856</v>
      </c>
      <c r="I158" s="430" t="s">
        <v>856</v>
      </c>
      <c r="J158" s="430" t="s">
        <v>856</v>
      </c>
      <c r="K158" s="430" t="s">
        <v>856</v>
      </c>
      <c r="L158" s="430" t="s">
        <v>856</v>
      </c>
      <c r="M158" s="430" t="s">
        <v>856</v>
      </c>
      <c r="N158" s="430" t="s">
        <v>856</v>
      </c>
      <c r="O158" s="430" t="s">
        <v>856</v>
      </c>
      <c r="P158" s="430" t="s">
        <v>856</v>
      </c>
      <c r="Q158" s="430" t="s">
        <v>856</v>
      </c>
      <c r="R158" s="430"/>
      <c r="S158" s="430"/>
      <c r="T158" s="430"/>
      <c r="U158" s="430"/>
      <c r="V158" s="430" t="s">
        <v>856</v>
      </c>
      <c r="W158" s="430" t="s">
        <v>856</v>
      </c>
      <c r="X158" s="430" t="s">
        <v>856</v>
      </c>
      <c r="Y158" s="430" t="s">
        <v>856</v>
      </c>
      <c r="Z158" s="430" t="s">
        <v>856</v>
      </c>
      <c r="AA158" s="430" t="s">
        <v>856</v>
      </c>
      <c r="AB158" s="430" t="s">
        <v>856</v>
      </c>
      <c r="AC158" s="431" t="s">
        <v>856</v>
      </c>
      <c r="AD158" s="120">
        <f>SUM(AD159:AD165)</f>
        <v>2047</v>
      </c>
      <c r="AE158" s="81" t="s">
        <v>1820</v>
      </c>
      <c r="AF158" s="76" t="s">
        <v>1821</v>
      </c>
      <c r="AG158" s="77"/>
      <c r="AH158" s="150">
        <f>SUM(AH159:AH165)</f>
        <v>2047000</v>
      </c>
      <c r="AI158" s="150">
        <f>SUM(AI159:AI165)</f>
        <v>2035527.4400000002</v>
      </c>
      <c r="AL158" s="150">
        <f>SUM(AL159:AL165)</f>
        <v>1473983.5299999998</v>
      </c>
    </row>
    <row r="159" spans="1:38" s="84" customFormat="1" ht="15">
      <c r="A159" s="83"/>
      <c r="B159" s="440" t="s">
        <v>857</v>
      </c>
      <c r="C159" s="441"/>
      <c r="D159" s="441"/>
      <c r="E159" s="441"/>
      <c r="F159" s="441"/>
      <c r="G159" s="441"/>
      <c r="H159" s="442" t="s">
        <v>858</v>
      </c>
      <c r="I159" s="443" t="s">
        <v>858</v>
      </c>
      <c r="J159" s="443" t="s">
        <v>858</v>
      </c>
      <c r="K159" s="443" t="s">
        <v>858</v>
      </c>
      <c r="L159" s="443" t="s">
        <v>858</v>
      </c>
      <c r="M159" s="443" t="s">
        <v>858</v>
      </c>
      <c r="N159" s="443" t="s">
        <v>858</v>
      </c>
      <c r="O159" s="443" t="s">
        <v>858</v>
      </c>
      <c r="P159" s="443" t="s">
        <v>858</v>
      </c>
      <c r="Q159" s="443" t="s">
        <v>858</v>
      </c>
      <c r="R159" s="443"/>
      <c r="S159" s="443"/>
      <c r="T159" s="443"/>
      <c r="U159" s="443"/>
      <c r="V159" s="443" t="s">
        <v>858</v>
      </c>
      <c r="W159" s="443" t="s">
        <v>858</v>
      </c>
      <c r="X159" s="443" t="s">
        <v>858</v>
      </c>
      <c r="Y159" s="443" t="s">
        <v>858</v>
      </c>
      <c r="Z159" s="443" t="s">
        <v>858</v>
      </c>
      <c r="AA159" s="443" t="s">
        <v>858</v>
      </c>
      <c r="AB159" s="443" t="s">
        <v>858</v>
      </c>
      <c r="AC159" s="444" t="s">
        <v>858</v>
      </c>
      <c r="AD159" s="121">
        <f aca="true" t="shared" si="5" ref="AD159:AD165">ROUND((AH159/1000),0)</f>
        <v>25</v>
      </c>
      <c r="AE159" s="83" t="s">
        <v>1820</v>
      </c>
      <c r="AG159" s="77"/>
      <c r="AH159" s="154">
        <f>'Alimentazione CE Costi'!H36</f>
        <v>25000</v>
      </c>
      <c r="AI159" s="154">
        <f>'Alimentazione CE Costi'!I36</f>
        <v>25000</v>
      </c>
      <c r="AL159" s="154">
        <f>'Alimentazione CE Costi'!L36</f>
        <v>0</v>
      </c>
    </row>
    <row r="160" spans="1:38" s="84" customFormat="1" ht="15">
      <c r="A160" s="83"/>
      <c r="B160" s="440" t="s">
        <v>859</v>
      </c>
      <c r="C160" s="441"/>
      <c r="D160" s="441"/>
      <c r="E160" s="441"/>
      <c r="F160" s="441"/>
      <c r="G160" s="441"/>
      <c r="H160" s="442" t="s">
        <v>1896</v>
      </c>
      <c r="I160" s="443" t="s">
        <v>1896</v>
      </c>
      <c r="J160" s="443" t="s">
        <v>1896</v>
      </c>
      <c r="K160" s="443" t="s">
        <v>1896</v>
      </c>
      <c r="L160" s="443" t="s">
        <v>1896</v>
      </c>
      <c r="M160" s="443" t="s">
        <v>1896</v>
      </c>
      <c r="N160" s="443" t="s">
        <v>1896</v>
      </c>
      <c r="O160" s="443" t="s">
        <v>1896</v>
      </c>
      <c r="P160" s="443" t="s">
        <v>1896</v>
      </c>
      <c r="Q160" s="443" t="s">
        <v>1896</v>
      </c>
      <c r="R160" s="443"/>
      <c r="S160" s="443"/>
      <c r="T160" s="443"/>
      <c r="U160" s="443"/>
      <c r="V160" s="443" t="s">
        <v>1896</v>
      </c>
      <c r="W160" s="443" t="s">
        <v>1896</v>
      </c>
      <c r="X160" s="443" t="s">
        <v>1896</v>
      </c>
      <c r="Y160" s="443" t="s">
        <v>1896</v>
      </c>
      <c r="Z160" s="443" t="s">
        <v>1896</v>
      </c>
      <c r="AA160" s="443" t="s">
        <v>1896</v>
      </c>
      <c r="AB160" s="443" t="s">
        <v>1896</v>
      </c>
      <c r="AC160" s="444" t="s">
        <v>1896</v>
      </c>
      <c r="AD160" s="121">
        <f t="shared" si="5"/>
        <v>413</v>
      </c>
      <c r="AE160" s="83" t="s">
        <v>1820</v>
      </c>
      <c r="AG160" s="77"/>
      <c r="AH160" s="154">
        <f>'Alimentazione CE Costi'!H37</f>
        <v>413000</v>
      </c>
      <c r="AI160" s="154">
        <f>'Alimentazione CE Costi'!I37</f>
        <v>410056.42</v>
      </c>
      <c r="AL160" s="154">
        <f>'Alimentazione CE Costi'!L37</f>
        <v>273056.42</v>
      </c>
    </row>
    <row r="161" spans="1:38" s="84" customFormat="1" ht="15">
      <c r="A161" s="83"/>
      <c r="B161" s="440" t="s">
        <v>1897</v>
      </c>
      <c r="C161" s="441"/>
      <c r="D161" s="441"/>
      <c r="E161" s="441"/>
      <c r="F161" s="441"/>
      <c r="G161" s="441"/>
      <c r="H161" s="442" t="s">
        <v>1898</v>
      </c>
      <c r="I161" s="443" t="s">
        <v>1898</v>
      </c>
      <c r="J161" s="443" t="s">
        <v>1898</v>
      </c>
      <c r="K161" s="443" t="s">
        <v>1898</v>
      </c>
      <c r="L161" s="443" t="s">
        <v>1898</v>
      </c>
      <c r="M161" s="443" t="s">
        <v>1898</v>
      </c>
      <c r="N161" s="443" t="s">
        <v>1898</v>
      </c>
      <c r="O161" s="443" t="s">
        <v>1898</v>
      </c>
      <c r="P161" s="443" t="s">
        <v>1898</v>
      </c>
      <c r="Q161" s="443" t="s">
        <v>1898</v>
      </c>
      <c r="R161" s="443"/>
      <c r="S161" s="443"/>
      <c r="T161" s="443"/>
      <c r="U161" s="443"/>
      <c r="V161" s="443" t="s">
        <v>1898</v>
      </c>
      <c r="W161" s="443" t="s">
        <v>1898</v>
      </c>
      <c r="X161" s="443" t="s">
        <v>1898</v>
      </c>
      <c r="Y161" s="443" t="s">
        <v>1898</v>
      </c>
      <c r="Z161" s="443" t="s">
        <v>1898</v>
      </c>
      <c r="AA161" s="443" t="s">
        <v>1898</v>
      </c>
      <c r="AB161" s="443" t="s">
        <v>1898</v>
      </c>
      <c r="AC161" s="444" t="s">
        <v>1898</v>
      </c>
      <c r="AD161" s="121">
        <f t="shared" si="5"/>
        <v>254</v>
      </c>
      <c r="AE161" s="83" t="s">
        <v>1820</v>
      </c>
      <c r="AG161" s="77"/>
      <c r="AH161" s="154">
        <f>'Alimentazione CE Costi'!H38</f>
        <v>254000</v>
      </c>
      <c r="AI161" s="154">
        <f>'Alimentazione CE Costi'!I38</f>
        <v>247861.12</v>
      </c>
      <c r="AL161" s="154">
        <f>'Alimentazione CE Costi'!L38</f>
        <v>53861.12</v>
      </c>
    </row>
    <row r="162" spans="1:38" s="84" customFormat="1" ht="15">
      <c r="A162" s="83"/>
      <c r="B162" s="440" t="s">
        <v>1899</v>
      </c>
      <c r="C162" s="441"/>
      <c r="D162" s="441"/>
      <c r="E162" s="441"/>
      <c r="F162" s="441"/>
      <c r="G162" s="441"/>
      <c r="H162" s="442" t="s">
        <v>1900</v>
      </c>
      <c r="I162" s="443" t="s">
        <v>1900</v>
      </c>
      <c r="J162" s="443" t="s">
        <v>1900</v>
      </c>
      <c r="K162" s="443" t="s">
        <v>1900</v>
      </c>
      <c r="L162" s="443" t="s">
        <v>1900</v>
      </c>
      <c r="M162" s="443" t="s">
        <v>1900</v>
      </c>
      <c r="N162" s="443" t="s">
        <v>1900</v>
      </c>
      <c r="O162" s="443" t="s">
        <v>1900</v>
      </c>
      <c r="P162" s="443" t="s">
        <v>1900</v>
      </c>
      <c r="Q162" s="443" t="s">
        <v>1900</v>
      </c>
      <c r="R162" s="443"/>
      <c r="S162" s="443"/>
      <c r="T162" s="443"/>
      <c r="U162" s="443"/>
      <c r="V162" s="443" t="s">
        <v>1900</v>
      </c>
      <c r="W162" s="443" t="s">
        <v>1900</v>
      </c>
      <c r="X162" s="443" t="s">
        <v>1900</v>
      </c>
      <c r="Y162" s="443" t="s">
        <v>1900</v>
      </c>
      <c r="Z162" s="443" t="s">
        <v>1900</v>
      </c>
      <c r="AA162" s="443" t="s">
        <v>1900</v>
      </c>
      <c r="AB162" s="443" t="s">
        <v>1900</v>
      </c>
      <c r="AC162" s="444" t="s">
        <v>1900</v>
      </c>
      <c r="AD162" s="121">
        <f t="shared" si="5"/>
        <v>722</v>
      </c>
      <c r="AE162" s="83" t="s">
        <v>1820</v>
      </c>
      <c r="AG162" s="77"/>
      <c r="AH162" s="154">
        <f>'Alimentazione CE Costi'!H40+'Alimentazione CE Costi'!H41+'Alimentazione CE Costi'!H42</f>
        <v>722000</v>
      </c>
      <c r="AI162" s="154">
        <f>'Alimentazione CE Costi'!I40+'Alimentazione CE Costi'!I41+'Alimentazione CE Costi'!I42</f>
        <v>721227.12</v>
      </c>
      <c r="AL162" s="154">
        <f>'Alimentazione CE Costi'!L40+'Alimentazione CE Costi'!L41+'Alimentazione CE Costi'!L42</f>
        <v>526227.12</v>
      </c>
    </row>
    <row r="163" spans="1:38" s="84" customFormat="1" ht="15">
      <c r="A163" s="83"/>
      <c r="B163" s="440" t="s">
        <v>1901</v>
      </c>
      <c r="C163" s="441"/>
      <c r="D163" s="441"/>
      <c r="E163" s="441"/>
      <c r="F163" s="441"/>
      <c r="G163" s="441"/>
      <c r="H163" s="442" t="s">
        <v>1902</v>
      </c>
      <c r="I163" s="443" t="s">
        <v>1902</v>
      </c>
      <c r="J163" s="443" t="s">
        <v>1902</v>
      </c>
      <c r="K163" s="443" t="s">
        <v>1902</v>
      </c>
      <c r="L163" s="443" t="s">
        <v>1902</v>
      </c>
      <c r="M163" s="443" t="s">
        <v>1902</v>
      </c>
      <c r="N163" s="443" t="s">
        <v>1902</v>
      </c>
      <c r="O163" s="443" t="s">
        <v>1902</v>
      </c>
      <c r="P163" s="443" t="s">
        <v>1902</v>
      </c>
      <c r="Q163" s="443" t="s">
        <v>1902</v>
      </c>
      <c r="R163" s="443"/>
      <c r="S163" s="443"/>
      <c r="T163" s="443"/>
      <c r="U163" s="443"/>
      <c r="V163" s="443" t="s">
        <v>1902</v>
      </c>
      <c r="W163" s="443" t="s">
        <v>1902</v>
      </c>
      <c r="X163" s="443" t="s">
        <v>1902</v>
      </c>
      <c r="Y163" s="443" t="s">
        <v>1902</v>
      </c>
      <c r="Z163" s="443" t="s">
        <v>1902</v>
      </c>
      <c r="AA163" s="443" t="s">
        <v>1902</v>
      </c>
      <c r="AB163" s="443" t="s">
        <v>1902</v>
      </c>
      <c r="AC163" s="444" t="s">
        <v>1902</v>
      </c>
      <c r="AD163" s="121">
        <f t="shared" si="5"/>
        <v>513</v>
      </c>
      <c r="AE163" s="83" t="s">
        <v>1820</v>
      </c>
      <c r="AG163" s="77"/>
      <c r="AH163" s="154">
        <f>'Alimentazione CE Costi'!H44+'Alimentazione CE Costi'!H45</f>
        <v>513000</v>
      </c>
      <c r="AI163" s="154">
        <f>'Alimentazione CE Costi'!I44+'Alimentazione CE Costi'!I45</f>
        <v>513000</v>
      </c>
      <c r="AL163" s="154">
        <f>'Alimentazione CE Costi'!L44+'Alimentazione CE Costi'!L45</f>
        <v>513000</v>
      </c>
    </row>
    <row r="164" spans="1:38" s="84" customFormat="1" ht="15">
      <c r="A164" s="83"/>
      <c r="B164" s="440" t="s">
        <v>1903</v>
      </c>
      <c r="C164" s="441"/>
      <c r="D164" s="441"/>
      <c r="E164" s="441"/>
      <c r="F164" s="441"/>
      <c r="G164" s="441"/>
      <c r="H164" s="442" t="s">
        <v>1904</v>
      </c>
      <c r="I164" s="443" t="s">
        <v>1905</v>
      </c>
      <c r="J164" s="443" t="s">
        <v>1905</v>
      </c>
      <c r="K164" s="443" t="s">
        <v>1905</v>
      </c>
      <c r="L164" s="443" t="s">
        <v>1905</v>
      </c>
      <c r="M164" s="443" t="s">
        <v>1905</v>
      </c>
      <c r="N164" s="443" t="s">
        <v>1905</v>
      </c>
      <c r="O164" s="443" t="s">
        <v>1905</v>
      </c>
      <c r="P164" s="443" t="s">
        <v>1905</v>
      </c>
      <c r="Q164" s="443" t="s">
        <v>1905</v>
      </c>
      <c r="R164" s="443"/>
      <c r="S164" s="443"/>
      <c r="T164" s="443"/>
      <c r="U164" s="443"/>
      <c r="V164" s="443" t="s">
        <v>1905</v>
      </c>
      <c r="W164" s="443" t="s">
        <v>1905</v>
      </c>
      <c r="X164" s="443" t="s">
        <v>1905</v>
      </c>
      <c r="Y164" s="443" t="s">
        <v>1905</v>
      </c>
      <c r="Z164" s="443" t="s">
        <v>1905</v>
      </c>
      <c r="AA164" s="443" t="s">
        <v>1905</v>
      </c>
      <c r="AB164" s="443" t="s">
        <v>1905</v>
      </c>
      <c r="AC164" s="444" t="s">
        <v>1905</v>
      </c>
      <c r="AD164" s="121">
        <f t="shared" si="5"/>
        <v>120</v>
      </c>
      <c r="AE164" s="83" t="s">
        <v>1820</v>
      </c>
      <c r="AG164" s="77"/>
      <c r="AH164" s="154">
        <f>'Alimentazione CE Costi'!H46</f>
        <v>120000</v>
      </c>
      <c r="AI164" s="154">
        <f>'Alimentazione CE Costi'!I46</f>
        <v>117838.87</v>
      </c>
      <c r="AL164" s="154">
        <f>'Alimentazione CE Costi'!L46</f>
        <v>107838.87</v>
      </c>
    </row>
    <row r="165" spans="1:38" s="84" customFormat="1" ht="15">
      <c r="A165" s="83" t="s">
        <v>1837</v>
      </c>
      <c r="B165" s="440" t="s">
        <v>1906</v>
      </c>
      <c r="C165" s="441"/>
      <c r="D165" s="441"/>
      <c r="E165" s="441"/>
      <c r="F165" s="441"/>
      <c r="G165" s="441"/>
      <c r="H165" s="442" t="s">
        <v>871</v>
      </c>
      <c r="I165" s="443" t="s">
        <v>872</v>
      </c>
      <c r="J165" s="443" t="s">
        <v>872</v>
      </c>
      <c r="K165" s="443" t="s">
        <v>872</v>
      </c>
      <c r="L165" s="443" t="s">
        <v>872</v>
      </c>
      <c r="M165" s="443" t="s">
        <v>872</v>
      </c>
      <c r="N165" s="443" t="s">
        <v>872</v>
      </c>
      <c r="O165" s="443" t="s">
        <v>872</v>
      </c>
      <c r="P165" s="443" t="s">
        <v>872</v>
      </c>
      <c r="Q165" s="443" t="s">
        <v>872</v>
      </c>
      <c r="R165" s="443"/>
      <c r="S165" s="443"/>
      <c r="T165" s="443"/>
      <c r="U165" s="443"/>
      <c r="V165" s="443" t="s">
        <v>872</v>
      </c>
      <c r="W165" s="443" t="s">
        <v>872</v>
      </c>
      <c r="X165" s="443" t="s">
        <v>872</v>
      </c>
      <c r="Y165" s="443" t="s">
        <v>872</v>
      </c>
      <c r="Z165" s="443" t="s">
        <v>872</v>
      </c>
      <c r="AA165" s="443" t="s">
        <v>872</v>
      </c>
      <c r="AB165" s="443" t="s">
        <v>872</v>
      </c>
      <c r="AC165" s="444" t="s">
        <v>872</v>
      </c>
      <c r="AD165" s="121">
        <f t="shared" si="5"/>
        <v>0</v>
      </c>
      <c r="AE165" s="83" t="s">
        <v>1820</v>
      </c>
      <c r="AG165" s="77"/>
      <c r="AH165" s="154">
        <f>'Alimentazione CE Costi'!H48+'Alimentazione CE Costi'!H49+'Alimentazione CE Costi'!H50+'Alimentazione CE Costi'!H51+'Alimentazione CE Costi'!H52+'Alimentazione CE Costi'!H53</f>
        <v>0</v>
      </c>
      <c r="AI165" s="154">
        <f>'Alimentazione CE Costi'!I48+'Alimentazione CE Costi'!I49+'Alimentazione CE Costi'!I50+'Alimentazione CE Costi'!I51+'Alimentazione CE Costi'!I52+'Alimentazione CE Costi'!I53</f>
        <v>543.9100000000001</v>
      </c>
      <c r="AL165" s="154">
        <f>'Alimentazione CE Costi'!L48+'Alimentazione CE Costi'!L49+'Alimentazione CE Costi'!L50+'Alimentazione CE Costi'!L51+'Alimentazione CE Costi'!L52+'Alimentazione CE Costi'!L53</f>
        <v>0</v>
      </c>
    </row>
    <row r="166" spans="1:38" s="84" customFormat="1" ht="15">
      <c r="A166" s="75"/>
      <c r="B166" s="408" t="s">
        <v>873</v>
      </c>
      <c r="C166" s="409"/>
      <c r="D166" s="409"/>
      <c r="E166" s="409"/>
      <c r="F166" s="409"/>
      <c r="G166" s="409"/>
      <c r="H166" s="424" t="s">
        <v>874</v>
      </c>
      <c r="I166" s="425" t="s">
        <v>874</v>
      </c>
      <c r="J166" s="425" t="s">
        <v>874</v>
      </c>
      <c r="K166" s="425" t="s">
        <v>874</v>
      </c>
      <c r="L166" s="425" t="s">
        <v>874</v>
      </c>
      <c r="M166" s="425" t="s">
        <v>874</v>
      </c>
      <c r="N166" s="425" t="s">
        <v>874</v>
      </c>
      <c r="O166" s="425" t="s">
        <v>874</v>
      </c>
      <c r="P166" s="425" t="s">
        <v>874</v>
      </c>
      <c r="Q166" s="425" t="s">
        <v>874</v>
      </c>
      <c r="R166" s="425"/>
      <c r="S166" s="425"/>
      <c r="T166" s="425"/>
      <c r="U166" s="425"/>
      <c r="V166" s="425" t="s">
        <v>874</v>
      </c>
      <c r="W166" s="425" t="s">
        <v>874</v>
      </c>
      <c r="X166" s="425" t="s">
        <v>874</v>
      </c>
      <c r="Y166" s="425" t="s">
        <v>874</v>
      </c>
      <c r="Z166" s="425" t="s">
        <v>874</v>
      </c>
      <c r="AA166" s="425" t="s">
        <v>874</v>
      </c>
      <c r="AB166" s="425" t="s">
        <v>874</v>
      </c>
      <c r="AC166" s="426" t="s">
        <v>874</v>
      </c>
      <c r="AD166" s="119">
        <f>AD167+AD283</f>
        <v>227784</v>
      </c>
      <c r="AE166" s="75" t="s">
        <v>1820</v>
      </c>
      <c r="AF166" s="76" t="s">
        <v>1821</v>
      </c>
      <c r="AG166" s="77"/>
      <c r="AH166" s="149">
        <f>AH167+AH283</f>
        <v>227784045</v>
      </c>
      <c r="AI166" s="149">
        <f>AI167+AI283</f>
        <v>235536503</v>
      </c>
      <c r="AL166" s="149">
        <f>AL167+AL283</f>
        <v>45339573.059999995</v>
      </c>
    </row>
    <row r="167" spans="1:38" s="84" customFormat="1" ht="15">
      <c r="A167" s="81"/>
      <c r="B167" s="427" t="s">
        <v>875</v>
      </c>
      <c r="C167" s="428"/>
      <c r="D167" s="428"/>
      <c r="E167" s="428"/>
      <c r="F167" s="428"/>
      <c r="G167" s="428"/>
      <c r="H167" s="463" t="s">
        <v>876</v>
      </c>
      <c r="I167" s="464" t="s">
        <v>876</v>
      </c>
      <c r="J167" s="464" t="s">
        <v>876</v>
      </c>
      <c r="K167" s="464" t="s">
        <v>876</v>
      </c>
      <c r="L167" s="464" t="s">
        <v>876</v>
      </c>
      <c r="M167" s="464" t="s">
        <v>876</v>
      </c>
      <c r="N167" s="464" t="s">
        <v>876</v>
      </c>
      <c r="O167" s="464" t="s">
        <v>876</v>
      </c>
      <c r="P167" s="464" t="s">
        <v>876</v>
      </c>
      <c r="Q167" s="464" t="s">
        <v>876</v>
      </c>
      <c r="R167" s="464"/>
      <c r="S167" s="464"/>
      <c r="T167" s="464"/>
      <c r="U167" s="464"/>
      <c r="V167" s="464" t="s">
        <v>876</v>
      </c>
      <c r="W167" s="464" t="s">
        <v>876</v>
      </c>
      <c r="X167" s="464" t="s">
        <v>876</v>
      </c>
      <c r="Y167" s="464" t="s">
        <v>876</v>
      </c>
      <c r="Z167" s="464" t="s">
        <v>876</v>
      </c>
      <c r="AA167" s="464" t="s">
        <v>876</v>
      </c>
      <c r="AB167" s="464" t="s">
        <v>876</v>
      </c>
      <c r="AC167" s="465" t="s">
        <v>876</v>
      </c>
      <c r="AD167" s="120">
        <f>AD168+AD176+AD180+AD191+AD197+AD202+AD207+AD217+AD223+AD230+AD236+AD241+AD247+AD255+AD262+AD276+AD282</f>
        <v>184748</v>
      </c>
      <c r="AE167" s="81" t="s">
        <v>1820</v>
      </c>
      <c r="AF167" s="76" t="s">
        <v>1821</v>
      </c>
      <c r="AG167" s="77"/>
      <c r="AH167" s="150">
        <f>AH168+AH176+AH180+AH191+AH197+AH202+AH207+AH217+AH223+AH230+AH236+AH241+AH247+AH255+AH262+AH276+AH282</f>
        <v>184747396</v>
      </c>
      <c r="AI167" s="150">
        <f>AI168+AI176+AI180+AI191+AI197+AI202+AI207+AI217+AI223+AI230+AI236+AI241+AI247+AI255+AI262+AI276+AI282</f>
        <v>190775549</v>
      </c>
      <c r="AL167" s="150">
        <f>AL168+AL176+AL180+AL191+AL197+AL202+AL207+AL217+AL223+AL230+AL236+AL241+AL247+AL255+AL262+AL276+AL282</f>
        <v>10180439.65</v>
      </c>
    </row>
    <row r="168" spans="1:38" s="84" customFormat="1" ht="15">
      <c r="A168" s="85"/>
      <c r="B168" s="458" t="s">
        <v>877</v>
      </c>
      <c r="C168" s="459"/>
      <c r="D168" s="459"/>
      <c r="E168" s="459"/>
      <c r="F168" s="459"/>
      <c r="G168" s="459"/>
      <c r="H168" s="460" t="s">
        <v>878</v>
      </c>
      <c r="I168" s="461" t="s">
        <v>878</v>
      </c>
      <c r="J168" s="461" t="s">
        <v>878</v>
      </c>
      <c r="K168" s="461" t="s">
        <v>878</v>
      </c>
      <c r="L168" s="461" t="s">
        <v>878</v>
      </c>
      <c r="M168" s="461" t="s">
        <v>878</v>
      </c>
      <c r="N168" s="461" t="s">
        <v>878</v>
      </c>
      <c r="O168" s="461" t="s">
        <v>878</v>
      </c>
      <c r="P168" s="461" t="s">
        <v>878</v>
      </c>
      <c r="Q168" s="461" t="s">
        <v>878</v>
      </c>
      <c r="R168" s="461"/>
      <c r="S168" s="461"/>
      <c r="T168" s="461"/>
      <c r="U168" s="461"/>
      <c r="V168" s="461" t="s">
        <v>878</v>
      </c>
      <c r="W168" s="461" t="s">
        <v>878</v>
      </c>
      <c r="X168" s="461" t="s">
        <v>878</v>
      </c>
      <c r="Y168" s="461" t="s">
        <v>878</v>
      </c>
      <c r="Z168" s="461" t="s">
        <v>878</v>
      </c>
      <c r="AA168" s="461" t="s">
        <v>878</v>
      </c>
      <c r="AB168" s="461" t="s">
        <v>878</v>
      </c>
      <c r="AC168" s="462" t="s">
        <v>878</v>
      </c>
      <c r="AD168" s="129">
        <f>AD169+AD174+AD175</f>
        <v>22677</v>
      </c>
      <c r="AE168" s="85" t="s">
        <v>1820</v>
      </c>
      <c r="AF168" s="76" t="s">
        <v>1821</v>
      </c>
      <c r="AG168" s="77"/>
      <c r="AH168" s="159">
        <f>AH169+AH174+AH175</f>
        <v>22677052</v>
      </c>
      <c r="AI168" s="159">
        <f>AI169+AI174+AI175</f>
        <v>23199715</v>
      </c>
      <c r="AL168" s="159">
        <f>AL169+AL174+AL175</f>
        <v>152796.71</v>
      </c>
    </row>
    <row r="169" spans="1:38" s="84" customFormat="1" ht="15">
      <c r="A169" s="87"/>
      <c r="B169" s="448" t="s">
        <v>879</v>
      </c>
      <c r="C169" s="449"/>
      <c r="D169" s="449"/>
      <c r="E169" s="449"/>
      <c r="F169" s="449"/>
      <c r="G169" s="449"/>
      <c r="H169" s="484" t="s">
        <v>813</v>
      </c>
      <c r="I169" s="485" t="s">
        <v>813</v>
      </c>
      <c r="J169" s="485" t="s">
        <v>813</v>
      </c>
      <c r="K169" s="485" t="s">
        <v>813</v>
      </c>
      <c r="L169" s="485" t="s">
        <v>813</v>
      </c>
      <c r="M169" s="485" t="s">
        <v>813</v>
      </c>
      <c r="N169" s="485" t="s">
        <v>813</v>
      </c>
      <c r="O169" s="485" t="s">
        <v>813</v>
      </c>
      <c r="P169" s="485" t="s">
        <v>813</v>
      </c>
      <c r="Q169" s="485" t="s">
        <v>813</v>
      </c>
      <c r="R169" s="485"/>
      <c r="S169" s="485"/>
      <c r="T169" s="485"/>
      <c r="U169" s="485"/>
      <c r="V169" s="485" t="s">
        <v>813</v>
      </c>
      <c r="W169" s="485" t="s">
        <v>813</v>
      </c>
      <c r="X169" s="485" t="s">
        <v>813</v>
      </c>
      <c r="Y169" s="485" t="s">
        <v>813</v>
      </c>
      <c r="Z169" s="485" t="s">
        <v>813</v>
      </c>
      <c r="AA169" s="485" t="s">
        <v>813</v>
      </c>
      <c r="AB169" s="485" t="s">
        <v>813</v>
      </c>
      <c r="AC169" s="486" t="s">
        <v>813</v>
      </c>
      <c r="AD169" s="124">
        <f>SUM(AD170:AD173)</f>
        <v>22608</v>
      </c>
      <c r="AE169" s="87" t="s">
        <v>1820</v>
      </c>
      <c r="AF169" s="76" t="s">
        <v>1821</v>
      </c>
      <c r="AG169" s="77"/>
      <c r="AH169" s="155">
        <f>SUM(AH170:AH173)</f>
        <v>22608000</v>
      </c>
      <c r="AI169" s="155">
        <f>SUM(AI170:AI173)</f>
        <v>23130663</v>
      </c>
      <c r="AL169" s="155">
        <f>SUM(AL170:AL173)</f>
        <v>152796.71</v>
      </c>
    </row>
    <row r="170" spans="1:38" s="84" customFormat="1" ht="15">
      <c r="A170" s="83"/>
      <c r="B170" s="440" t="s">
        <v>880</v>
      </c>
      <c r="C170" s="441"/>
      <c r="D170" s="441"/>
      <c r="E170" s="441"/>
      <c r="F170" s="441"/>
      <c r="G170" s="441"/>
      <c r="H170" s="442" t="s">
        <v>881</v>
      </c>
      <c r="I170" s="443" t="s">
        <v>882</v>
      </c>
      <c r="J170" s="443" t="s">
        <v>882</v>
      </c>
      <c r="K170" s="443" t="s">
        <v>882</v>
      </c>
      <c r="L170" s="443" t="s">
        <v>882</v>
      </c>
      <c r="M170" s="443" t="s">
        <v>882</v>
      </c>
      <c r="N170" s="443" t="s">
        <v>882</v>
      </c>
      <c r="O170" s="443" t="s">
        <v>882</v>
      </c>
      <c r="P170" s="443" t="s">
        <v>882</v>
      </c>
      <c r="Q170" s="443" t="s">
        <v>882</v>
      </c>
      <c r="R170" s="443"/>
      <c r="S170" s="443"/>
      <c r="T170" s="443"/>
      <c r="U170" s="443"/>
      <c r="V170" s="443" t="s">
        <v>882</v>
      </c>
      <c r="W170" s="443" t="s">
        <v>882</v>
      </c>
      <c r="X170" s="443" t="s">
        <v>882</v>
      </c>
      <c r="Y170" s="443" t="s">
        <v>882</v>
      </c>
      <c r="Z170" s="443" t="s">
        <v>882</v>
      </c>
      <c r="AA170" s="443" t="s">
        <v>882</v>
      </c>
      <c r="AB170" s="443" t="s">
        <v>882</v>
      </c>
      <c r="AC170" s="444" t="s">
        <v>882</v>
      </c>
      <c r="AD170" s="121">
        <f aca="true" t="shared" si="6" ref="AD170:AD175">ROUND((AH170/1000),0)</f>
        <v>17090</v>
      </c>
      <c r="AE170" s="83" t="s">
        <v>1820</v>
      </c>
      <c r="AG170" s="77"/>
      <c r="AH170" s="154">
        <f>'Alimentazione CE Costi'!H59+'Alimentazione CE Costi'!H60+'Alimentazione CE Costi'!H61+'Alimentazione CE Costi'!H62+'Alimentazione CE Costi'!H63+'Alimentazione CE Costi'!H64+'Alimentazione CE Costi'!H65+'Alimentazione CE Costi'!H66+'Alimentazione CE Costi'!H67+'Alimentazione CE Costi'!H68+'Alimentazione CE Costi'!H69</f>
        <v>17090000</v>
      </c>
      <c r="AI170" s="154">
        <f>'Alimentazione CE Costi'!I59+'Alimentazione CE Costi'!I60+'Alimentazione CE Costi'!I61+'Alimentazione CE Costi'!I62+'Alimentazione CE Costi'!I63+'Alimentazione CE Costi'!I64+'Alimentazione CE Costi'!I65+'Alimentazione CE Costi'!I66+'Alimentazione CE Costi'!I67+'Alimentazione CE Costi'!I68+'Alimentazione CE Costi'!I69</f>
        <v>17555000</v>
      </c>
      <c r="AL170" s="154">
        <f>'Alimentazione CE Costi'!L59+'Alimentazione CE Costi'!L60+'Alimentazione CE Costi'!L61+'Alimentazione CE Costi'!L62+'Alimentazione CE Costi'!L63+'Alimentazione CE Costi'!L64+'Alimentazione CE Costi'!L65+'Alimentazione CE Costi'!L66+'Alimentazione CE Costi'!L67+'Alimentazione CE Costi'!L68+'Alimentazione CE Costi'!L69</f>
        <v>0</v>
      </c>
    </row>
    <row r="171" spans="1:38" s="84" customFormat="1" ht="15">
      <c r="A171" s="83"/>
      <c r="B171" s="440" t="s">
        <v>883</v>
      </c>
      <c r="C171" s="441"/>
      <c r="D171" s="441"/>
      <c r="E171" s="441"/>
      <c r="F171" s="441"/>
      <c r="G171" s="441"/>
      <c r="H171" s="442" t="s">
        <v>884</v>
      </c>
      <c r="I171" s="443" t="s">
        <v>885</v>
      </c>
      <c r="J171" s="443" t="s">
        <v>885</v>
      </c>
      <c r="K171" s="443" t="s">
        <v>885</v>
      </c>
      <c r="L171" s="443" t="s">
        <v>885</v>
      </c>
      <c r="M171" s="443" t="s">
        <v>885</v>
      </c>
      <c r="N171" s="443" t="s">
        <v>885</v>
      </c>
      <c r="O171" s="443" t="s">
        <v>885</v>
      </c>
      <c r="P171" s="443" t="s">
        <v>885</v>
      </c>
      <c r="Q171" s="443" t="s">
        <v>885</v>
      </c>
      <c r="R171" s="443"/>
      <c r="S171" s="443"/>
      <c r="T171" s="443"/>
      <c r="U171" s="443"/>
      <c r="V171" s="443" t="s">
        <v>885</v>
      </c>
      <c r="W171" s="443" t="s">
        <v>885</v>
      </c>
      <c r="X171" s="443" t="s">
        <v>885</v>
      </c>
      <c r="Y171" s="443" t="s">
        <v>885</v>
      </c>
      <c r="Z171" s="443" t="s">
        <v>885</v>
      </c>
      <c r="AA171" s="443" t="s">
        <v>885</v>
      </c>
      <c r="AB171" s="443" t="s">
        <v>885</v>
      </c>
      <c r="AC171" s="444" t="s">
        <v>885</v>
      </c>
      <c r="AD171" s="121">
        <f t="shared" si="6"/>
        <v>3156</v>
      </c>
      <c r="AE171" s="83" t="s">
        <v>1820</v>
      </c>
      <c r="AG171" s="77"/>
      <c r="AH171" s="154">
        <f>'Alimentazione CE Costi'!H71+'Alimentazione CE Costi'!H72+'Alimentazione CE Costi'!H73+'Alimentazione CE Costi'!H74+'Alimentazione CE Costi'!H75+'Alimentazione CE Costi'!H76+'Alimentazione CE Costi'!H77+'Alimentazione CE Costi'!H78+'Alimentazione CE Costi'!H79+'Alimentazione CE Costi'!H80+'Alimentazione CE Costi'!H81</f>
        <v>3156000</v>
      </c>
      <c r="AI171" s="154">
        <f>'Alimentazione CE Costi'!I71+'Alimentazione CE Costi'!I72+'Alimentazione CE Costi'!I73+'Alimentazione CE Costi'!I74+'Alimentazione CE Costi'!I75+'Alimentazione CE Costi'!I76+'Alimentazione CE Costi'!I77+'Alimentazione CE Costi'!I78+'Alimentazione CE Costi'!I79+'Alimentazione CE Costi'!I80+'Alimentazione CE Costi'!I81</f>
        <v>3171000</v>
      </c>
      <c r="AL171" s="154">
        <f>'Alimentazione CE Costi'!L71+'Alimentazione CE Costi'!L72+'Alimentazione CE Costi'!L73+'Alimentazione CE Costi'!L74+'Alimentazione CE Costi'!L75+'Alimentazione CE Costi'!L76+'Alimentazione CE Costi'!L77+'Alimentazione CE Costi'!L78+'Alimentazione CE Costi'!L79+'Alimentazione CE Costi'!L80+'Alimentazione CE Costi'!L81</f>
        <v>0</v>
      </c>
    </row>
    <row r="172" spans="1:38" s="84" customFormat="1" ht="15">
      <c r="A172" s="83"/>
      <c r="B172" s="440" t="s">
        <v>886</v>
      </c>
      <c r="C172" s="441"/>
      <c r="D172" s="441"/>
      <c r="E172" s="441"/>
      <c r="F172" s="441"/>
      <c r="G172" s="441"/>
      <c r="H172" s="442" t="s">
        <v>887</v>
      </c>
      <c r="I172" s="443" t="s">
        <v>888</v>
      </c>
      <c r="J172" s="443" t="s">
        <v>888</v>
      </c>
      <c r="K172" s="443" t="s">
        <v>888</v>
      </c>
      <c r="L172" s="443" t="s">
        <v>888</v>
      </c>
      <c r="M172" s="443" t="s">
        <v>888</v>
      </c>
      <c r="N172" s="443" t="s">
        <v>888</v>
      </c>
      <c r="O172" s="443" t="s">
        <v>888</v>
      </c>
      <c r="P172" s="443" t="s">
        <v>888</v>
      </c>
      <c r="Q172" s="443" t="s">
        <v>888</v>
      </c>
      <c r="R172" s="443"/>
      <c r="S172" s="443"/>
      <c r="T172" s="443"/>
      <c r="U172" s="443"/>
      <c r="V172" s="443" t="s">
        <v>888</v>
      </c>
      <c r="W172" s="443" t="s">
        <v>888</v>
      </c>
      <c r="X172" s="443" t="s">
        <v>888</v>
      </c>
      <c r="Y172" s="443" t="s">
        <v>888</v>
      </c>
      <c r="Z172" s="443" t="s">
        <v>888</v>
      </c>
      <c r="AA172" s="443" t="s">
        <v>888</v>
      </c>
      <c r="AB172" s="443" t="s">
        <v>888</v>
      </c>
      <c r="AC172" s="444" t="s">
        <v>888</v>
      </c>
      <c r="AD172" s="121">
        <f t="shared" si="6"/>
        <v>1657</v>
      </c>
      <c r="AE172" s="83" t="s">
        <v>1820</v>
      </c>
      <c r="AG172" s="77"/>
      <c r="AH172" s="154">
        <f>'Alimentazione CE Costi'!H83+'Alimentazione CE Costi'!H84+'Alimentazione CE Costi'!H85+'Alimentazione CE Costi'!H86+'Alimentazione CE Costi'!H87+'Alimentazione CE Costi'!H88+'Alimentazione CE Costi'!H89+'Alimentazione CE Costi'!H90+'Alimentazione CE Costi'!H91+'Alimentazione CE Costi'!H92+'Alimentazione CE Costi'!H93+'Alimentazione CE Costi'!H94+'Alimentazione CE Costi'!H95+'Alimentazione CE Costi'!H96</f>
        <v>1657000</v>
      </c>
      <c r="AI172" s="154">
        <f>'Alimentazione CE Costi'!I83+'Alimentazione CE Costi'!I84+'Alimentazione CE Costi'!I85+'Alimentazione CE Costi'!I86+'Alimentazione CE Costi'!I87+'Alimentazione CE Costi'!I88+'Alimentazione CE Costi'!I89+'Alimentazione CE Costi'!I90+'Alimentazione CE Costi'!I91+'Alimentazione CE Costi'!I92+'Alimentazione CE Costi'!I93+'Alimentazione CE Costi'!I94+'Alimentazione CE Costi'!I95+'Alimentazione CE Costi'!I96</f>
        <v>1657000</v>
      </c>
      <c r="AL172" s="154">
        <f>'Alimentazione CE Costi'!L83+'Alimentazione CE Costi'!L84+'Alimentazione CE Costi'!L85+'Alimentazione CE Costi'!L86+'Alimentazione CE Costi'!L87+'Alimentazione CE Costi'!L88+'Alimentazione CE Costi'!L89+'Alimentazione CE Costi'!L90+'Alimentazione CE Costi'!L91+'Alimentazione CE Costi'!L92+'Alimentazione CE Costi'!L93+'Alimentazione CE Costi'!L94+'Alimentazione CE Costi'!L95+'Alimentazione CE Costi'!L96</f>
        <v>0</v>
      </c>
    </row>
    <row r="173" spans="1:38" s="84" customFormat="1" ht="15">
      <c r="A173" s="83"/>
      <c r="B173" s="440" t="s">
        <v>889</v>
      </c>
      <c r="C173" s="441"/>
      <c r="D173" s="441"/>
      <c r="E173" s="441"/>
      <c r="F173" s="441"/>
      <c r="G173" s="441"/>
      <c r="H173" s="442" t="s">
        <v>890</v>
      </c>
      <c r="I173" s="443" t="s">
        <v>890</v>
      </c>
      <c r="J173" s="443" t="s">
        <v>890</v>
      </c>
      <c r="K173" s="443" t="s">
        <v>890</v>
      </c>
      <c r="L173" s="443" t="s">
        <v>890</v>
      </c>
      <c r="M173" s="443" t="s">
        <v>890</v>
      </c>
      <c r="N173" s="443" t="s">
        <v>890</v>
      </c>
      <c r="O173" s="443" t="s">
        <v>890</v>
      </c>
      <c r="P173" s="443" t="s">
        <v>890</v>
      </c>
      <c r="Q173" s="443" t="s">
        <v>890</v>
      </c>
      <c r="R173" s="443"/>
      <c r="S173" s="443"/>
      <c r="T173" s="443"/>
      <c r="U173" s="443"/>
      <c r="V173" s="443" t="s">
        <v>890</v>
      </c>
      <c r="W173" s="443" t="s">
        <v>890</v>
      </c>
      <c r="X173" s="443" t="s">
        <v>890</v>
      </c>
      <c r="Y173" s="443" t="s">
        <v>890</v>
      </c>
      <c r="Z173" s="443" t="s">
        <v>890</v>
      </c>
      <c r="AA173" s="443" t="s">
        <v>890</v>
      </c>
      <c r="AB173" s="443" t="s">
        <v>890</v>
      </c>
      <c r="AC173" s="444" t="s">
        <v>890</v>
      </c>
      <c r="AD173" s="121">
        <f t="shared" si="6"/>
        <v>705</v>
      </c>
      <c r="AE173" s="83" t="s">
        <v>1820</v>
      </c>
      <c r="AG173" s="77"/>
      <c r="AH173" s="154">
        <f>'Alimentazione CE Costi'!H98+'Alimentazione CE Costi'!H99+'Alimentazione CE Costi'!H100+'Alimentazione CE Costi'!H101+'Alimentazione CE Costi'!H102+'Alimentazione CE Costi'!H103+'Alimentazione CE Costi'!H104+'Alimentazione CE Costi'!H105</f>
        <v>705000</v>
      </c>
      <c r="AI173" s="154">
        <f>'Alimentazione CE Costi'!I98+'Alimentazione CE Costi'!I99+'Alimentazione CE Costi'!I100+'Alimentazione CE Costi'!I101+'Alimentazione CE Costi'!I102+'Alimentazione CE Costi'!I103+'Alimentazione CE Costi'!I104+'Alimentazione CE Costi'!I105</f>
        <v>747663</v>
      </c>
      <c r="AL173" s="154">
        <f>'Alimentazione CE Costi'!L98+'Alimentazione CE Costi'!L99+'Alimentazione CE Costi'!L100+'Alimentazione CE Costi'!L101+'Alimentazione CE Costi'!L102+'Alimentazione CE Costi'!L103+'Alimentazione CE Costi'!L104+'Alimentazione CE Costi'!L105</f>
        <v>152796.71</v>
      </c>
    </row>
    <row r="174" spans="1:38" s="84" customFormat="1" ht="15">
      <c r="A174" s="83" t="s">
        <v>1837</v>
      </c>
      <c r="B174" s="440" t="s">
        <v>891</v>
      </c>
      <c r="C174" s="441"/>
      <c r="D174" s="441"/>
      <c r="E174" s="441"/>
      <c r="F174" s="441"/>
      <c r="G174" s="441"/>
      <c r="H174" s="442" t="s">
        <v>892</v>
      </c>
      <c r="I174" s="443" t="s">
        <v>893</v>
      </c>
      <c r="J174" s="443" t="s">
        <v>893</v>
      </c>
      <c r="K174" s="443" t="s">
        <v>893</v>
      </c>
      <c r="L174" s="443" t="s">
        <v>893</v>
      </c>
      <c r="M174" s="443" t="s">
        <v>893</v>
      </c>
      <c r="N174" s="443" t="s">
        <v>893</v>
      </c>
      <c r="O174" s="443" t="s">
        <v>893</v>
      </c>
      <c r="P174" s="443" t="s">
        <v>893</v>
      </c>
      <c r="Q174" s="443" t="s">
        <v>893</v>
      </c>
      <c r="R174" s="443"/>
      <c r="S174" s="443"/>
      <c r="T174" s="443"/>
      <c r="U174" s="443"/>
      <c r="V174" s="443" t="s">
        <v>893</v>
      </c>
      <c r="W174" s="443" t="s">
        <v>893</v>
      </c>
      <c r="X174" s="443" t="s">
        <v>893</v>
      </c>
      <c r="Y174" s="443" t="s">
        <v>893</v>
      </c>
      <c r="Z174" s="443" t="s">
        <v>893</v>
      </c>
      <c r="AA174" s="443" t="s">
        <v>893</v>
      </c>
      <c r="AB174" s="443" t="s">
        <v>893</v>
      </c>
      <c r="AC174" s="444" t="s">
        <v>893</v>
      </c>
      <c r="AD174" s="121">
        <f t="shared" si="6"/>
        <v>0</v>
      </c>
      <c r="AE174" s="83" t="s">
        <v>1820</v>
      </c>
      <c r="AG174" s="77"/>
      <c r="AH174" s="154">
        <f>'Alimentazione CE Costi'!H106</f>
        <v>0</v>
      </c>
      <c r="AI174" s="154">
        <f>'Alimentazione CE Costi'!I106</f>
        <v>0</v>
      </c>
      <c r="AL174" s="154">
        <f>'Alimentazione CE Costi'!L106</f>
        <v>0</v>
      </c>
    </row>
    <row r="175" spans="1:38" s="84" customFormat="1" ht="15">
      <c r="A175" s="83" t="s">
        <v>2035</v>
      </c>
      <c r="B175" s="440" t="s">
        <v>894</v>
      </c>
      <c r="C175" s="441"/>
      <c r="D175" s="441"/>
      <c r="E175" s="441"/>
      <c r="F175" s="441"/>
      <c r="G175" s="441"/>
      <c r="H175" s="442" t="s">
        <v>895</v>
      </c>
      <c r="I175" s="443" t="s">
        <v>896</v>
      </c>
      <c r="J175" s="443" t="s">
        <v>896</v>
      </c>
      <c r="K175" s="443" t="s">
        <v>896</v>
      </c>
      <c r="L175" s="443" t="s">
        <v>896</v>
      </c>
      <c r="M175" s="443" t="s">
        <v>896</v>
      </c>
      <c r="N175" s="443" t="s">
        <v>896</v>
      </c>
      <c r="O175" s="443" t="s">
        <v>896</v>
      </c>
      <c r="P175" s="443" t="s">
        <v>896</v>
      </c>
      <c r="Q175" s="443" t="s">
        <v>896</v>
      </c>
      <c r="R175" s="443"/>
      <c r="S175" s="443"/>
      <c r="T175" s="443"/>
      <c r="U175" s="443"/>
      <c r="V175" s="443" t="s">
        <v>896</v>
      </c>
      <c r="W175" s="443" t="s">
        <v>896</v>
      </c>
      <c r="X175" s="443" t="s">
        <v>896</v>
      </c>
      <c r="Y175" s="443" t="s">
        <v>896</v>
      </c>
      <c r="Z175" s="443" t="s">
        <v>896</v>
      </c>
      <c r="AA175" s="443" t="s">
        <v>896</v>
      </c>
      <c r="AB175" s="443" t="s">
        <v>896</v>
      </c>
      <c r="AC175" s="444" t="s">
        <v>896</v>
      </c>
      <c r="AD175" s="121">
        <f t="shared" si="6"/>
        <v>69</v>
      </c>
      <c r="AE175" s="83" t="s">
        <v>1820</v>
      </c>
      <c r="AG175" s="77"/>
      <c r="AH175" s="154">
        <f>'Alimentazione CE Costi'!H107</f>
        <v>69052</v>
      </c>
      <c r="AI175" s="154">
        <f>'Alimentazione CE Costi'!I107</f>
        <v>69052</v>
      </c>
      <c r="AL175" s="154">
        <f>'Alimentazione CE Costi'!L107</f>
        <v>0</v>
      </c>
    </row>
    <row r="176" spans="1:38" s="84" customFormat="1" ht="15">
      <c r="A176" s="85"/>
      <c r="B176" s="458" t="s">
        <v>897</v>
      </c>
      <c r="C176" s="459"/>
      <c r="D176" s="459"/>
      <c r="E176" s="459"/>
      <c r="F176" s="459"/>
      <c r="G176" s="459"/>
      <c r="H176" s="460" t="s">
        <v>898</v>
      </c>
      <c r="I176" s="461" t="s">
        <v>898</v>
      </c>
      <c r="J176" s="461" t="s">
        <v>898</v>
      </c>
      <c r="K176" s="461" t="s">
        <v>898</v>
      </c>
      <c r="L176" s="461" t="s">
        <v>898</v>
      </c>
      <c r="M176" s="461" t="s">
        <v>898</v>
      </c>
      <c r="N176" s="461" t="s">
        <v>898</v>
      </c>
      <c r="O176" s="461" t="s">
        <v>898</v>
      </c>
      <c r="P176" s="461" t="s">
        <v>898</v>
      </c>
      <c r="Q176" s="461" t="s">
        <v>898</v>
      </c>
      <c r="R176" s="461"/>
      <c r="S176" s="461"/>
      <c r="T176" s="461"/>
      <c r="U176" s="461"/>
      <c r="V176" s="461" t="s">
        <v>898</v>
      </c>
      <c r="W176" s="461" t="s">
        <v>898</v>
      </c>
      <c r="X176" s="461" t="s">
        <v>898</v>
      </c>
      <c r="Y176" s="461" t="s">
        <v>898</v>
      </c>
      <c r="Z176" s="461" t="s">
        <v>898</v>
      </c>
      <c r="AA176" s="461" t="s">
        <v>898</v>
      </c>
      <c r="AB176" s="461" t="s">
        <v>898</v>
      </c>
      <c r="AC176" s="462" t="s">
        <v>898</v>
      </c>
      <c r="AD176" s="129">
        <f>SUM(AD177:AD179)</f>
        <v>35201</v>
      </c>
      <c r="AE176" s="85" t="s">
        <v>1820</v>
      </c>
      <c r="AF176" s="76" t="s">
        <v>1821</v>
      </c>
      <c r="AG176" s="77"/>
      <c r="AH176" s="159">
        <f>SUM(AH177:AH179)</f>
        <v>35201036</v>
      </c>
      <c r="AI176" s="159">
        <f>SUM(AI177:AI179)</f>
        <v>37216036</v>
      </c>
      <c r="AL176" s="159">
        <f>SUM(AL177:AL179)</f>
        <v>0</v>
      </c>
    </row>
    <row r="177" spans="1:38" s="84" customFormat="1" ht="15">
      <c r="A177" s="83"/>
      <c r="B177" s="440" t="s">
        <v>899</v>
      </c>
      <c r="C177" s="441"/>
      <c r="D177" s="441"/>
      <c r="E177" s="441"/>
      <c r="F177" s="441"/>
      <c r="G177" s="441"/>
      <c r="H177" s="442" t="s">
        <v>900</v>
      </c>
      <c r="I177" s="443" t="s">
        <v>900</v>
      </c>
      <c r="J177" s="443" t="s">
        <v>900</v>
      </c>
      <c r="K177" s="443" t="s">
        <v>900</v>
      </c>
      <c r="L177" s="443" t="s">
        <v>900</v>
      </c>
      <c r="M177" s="443" t="s">
        <v>900</v>
      </c>
      <c r="N177" s="443" t="s">
        <v>900</v>
      </c>
      <c r="O177" s="443" t="s">
        <v>900</v>
      </c>
      <c r="P177" s="443" t="s">
        <v>900</v>
      </c>
      <c r="Q177" s="443" t="s">
        <v>900</v>
      </c>
      <c r="R177" s="443"/>
      <c r="S177" s="443"/>
      <c r="T177" s="443"/>
      <c r="U177" s="443"/>
      <c r="V177" s="443" t="s">
        <v>900</v>
      </c>
      <c r="W177" s="443" t="s">
        <v>900</v>
      </c>
      <c r="X177" s="443" t="s">
        <v>900</v>
      </c>
      <c r="Y177" s="443" t="s">
        <v>900</v>
      </c>
      <c r="Z177" s="443" t="s">
        <v>900</v>
      </c>
      <c r="AA177" s="443" t="s">
        <v>900</v>
      </c>
      <c r="AB177" s="443" t="s">
        <v>900</v>
      </c>
      <c r="AC177" s="444" t="s">
        <v>900</v>
      </c>
      <c r="AD177" s="121">
        <f>ROUND((AH177/1000),0)</f>
        <v>35015</v>
      </c>
      <c r="AE177" s="83" t="s">
        <v>1820</v>
      </c>
      <c r="AG177" s="77"/>
      <c r="AH177" s="154">
        <f>'Alimentazione CE Costi'!H110+'Alimentazione CE Costi'!H111</f>
        <v>35015000</v>
      </c>
      <c r="AI177" s="154">
        <f>'Alimentazione CE Costi'!I110+'Alimentazione CE Costi'!I111</f>
        <v>37030000</v>
      </c>
      <c r="AL177" s="154">
        <f>'Alimentazione CE Costi'!L110+'Alimentazione CE Costi'!L111</f>
        <v>0</v>
      </c>
    </row>
    <row r="178" spans="1:38" s="84" customFormat="1" ht="15">
      <c r="A178" s="83" t="s">
        <v>1837</v>
      </c>
      <c r="B178" s="440" t="s">
        <v>901</v>
      </c>
      <c r="C178" s="441"/>
      <c r="D178" s="441"/>
      <c r="E178" s="441"/>
      <c r="F178" s="441"/>
      <c r="G178" s="441"/>
      <c r="H178" s="442" t="s">
        <v>902</v>
      </c>
      <c r="I178" s="443" t="s">
        <v>903</v>
      </c>
      <c r="J178" s="443" t="s">
        <v>903</v>
      </c>
      <c r="K178" s="443" t="s">
        <v>903</v>
      </c>
      <c r="L178" s="443" t="s">
        <v>903</v>
      </c>
      <c r="M178" s="443" t="s">
        <v>903</v>
      </c>
      <c r="N178" s="443" t="s">
        <v>903</v>
      </c>
      <c r="O178" s="443" t="s">
        <v>903</v>
      </c>
      <c r="P178" s="443" t="s">
        <v>903</v>
      </c>
      <c r="Q178" s="443" t="s">
        <v>903</v>
      </c>
      <c r="R178" s="443"/>
      <c r="S178" s="443"/>
      <c r="T178" s="443"/>
      <c r="U178" s="443"/>
      <c r="V178" s="443" t="s">
        <v>903</v>
      </c>
      <c r="W178" s="443" t="s">
        <v>903</v>
      </c>
      <c r="X178" s="443" t="s">
        <v>903</v>
      </c>
      <c r="Y178" s="443" t="s">
        <v>903</v>
      </c>
      <c r="Z178" s="443" t="s">
        <v>903</v>
      </c>
      <c r="AA178" s="443" t="s">
        <v>903</v>
      </c>
      <c r="AB178" s="443" t="s">
        <v>903</v>
      </c>
      <c r="AC178" s="444" t="s">
        <v>903</v>
      </c>
      <c r="AD178" s="121">
        <f>ROUND((AH178/1000),0)</f>
        <v>0</v>
      </c>
      <c r="AE178" s="83" t="s">
        <v>1820</v>
      </c>
      <c r="AG178" s="77"/>
      <c r="AH178" s="154">
        <f>'Alimentazione CE Costi'!H112</f>
        <v>0</v>
      </c>
      <c r="AI178" s="154">
        <f>'Alimentazione CE Costi'!I112</f>
        <v>0</v>
      </c>
      <c r="AL178" s="154">
        <f>'Alimentazione CE Costi'!L112</f>
        <v>0</v>
      </c>
    </row>
    <row r="179" spans="1:38" s="84" customFormat="1" ht="15">
      <c r="A179" s="83" t="s">
        <v>2035</v>
      </c>
      <c r="B179" s="440" t="s">
        <v>904</v>
      </c>
      <c r="C179" s="441"/>
      <c r="D179" s="441"/>
      <c r="E179" s="441"/>
      <c r="F179" s="441"/>
      <c r="G179" s="441"/>
      <c r="H179" s="442" t="s">
        <v>905</v>
      </c>
      <c r="I179" s="443" t="s">
        <v>906</v>
      </c>
      <c r="J179" s="443" t="s">
        <v>906</v>
      </c>
      <c r="K179" s="443" t="s">
        <v>906</v>
      </c>
      <c r="L179" s="443" t="s">
        <v>906</v>
      </c>
      <c r="M179" s="443" t="s">
        <v>906</v>
      </c>
      <c r="N179" s="443" t="s">
        <v>906</v>
      </c>
      <c r="O179" s="443" t="s">
        <v>906</v>
      </c>
      <c r="P179" s="443" t="s">
        <v>906</v>
      </c>
      <c r="Q179" s="443" t="s">
        <v>906</v>
      </c>
      <c r="R179" s="443"/>
      <c r="S179" s="443"/>
      <c r="T179" s="443"/>
      <c r="U179" s="443"/>
      <c r="V179" s="443" t="s">
        <v>906</v>
      </c>
      <c r="W179" s="443" t="s">
        <v>906</v>
      </c>
      <c r="X179" s="443" t="s">
        <v>906</v>
      </c>
      <c r="Y179" s="443" t="s">
        <v>906</v>
      </c>
      <c r="Z179" s="443" t="s">
        <v>906</v>
      </c>
      <c r="AA179" s="443" t="s">
        <v>906</v>
      </c>
      <c r="AB179" s="443" t="s">
        <v>906</v>
      </c>
      <c r="AC179" s="444" t="s">
        <v>906</v>
      </c>
      <c r="AD179" s="121">
        <f>ROUND((AH179/1000),0)</f>
        <v>186</v>
      </c>
      <c r="AE179" s="83" t="s">
        <v>1820</v>
      </c>
      <c r="AG179" s="77"/>
      <c r="AH179" s="154">
        <f>'Alimentazione CE Costi'!H113</f>
        <v>186036</v>
      </c>
      <c r="AI179" s="154">
        <f>'Alimentazione CE Costi'!I113</f>
        <v>186036</v>
      </c>
      <c r="AL179" s="154">
        <f>'Alimentazione CE Costi'!L113</f>
        <v>0</v>
      </c>
    </row>
    <row r="180" spans="1:38" s="84" customFormat="1" ht="15">
      <c r="A180" s="85"/>
      <c r="B180" s="458" t="s">
        <v>907</v>
      </c>
      <c r="C180" s="459"/>
      <c r="D180" s="459"/>
      <c r="E180" s="459"/>
      <c r="F180" s="459"/>
      <c r="G180" s="459"/>
      <c r="H180" s="460" t="s">
        <v>908</v>
      </c>
      <c r="I180" s="461" t="s">
        <v>908</v>
      </c>
      <c r="J180" s="461" t="s">
        <v>908</v>
      </c>
      <c r="K180" s="461" t="s">
        <v>908</v>
      </c>
      <c r="L180" s="461" t="s">
        <v>908</v>
      </c>
      <c r="M180" s="461" t="s">
        <v>908</v>
      </c>
      <c r="N180" s="461" t="s">
        <v>908</v>
      </c>
      <c r="O180" s="461" t="s">
        <v>908</v>
      </c>
      <c r="P180" s="461" t="s">
        <v>908</v>
      </c>
      <c r="Q180" s="461" t="s">
        <v>908</v>
      </c>
      <c r="R180" s="461"/>
      <c r="S180" s="461"/>
      <c r="T180" s="461"/>
      <c r="U180" s="461"/>
      <c r="V180" s="461" t="s">
        <v>908</v>
      </c>
      <c r="W180" s="461" t="s">
        <v>908</v>
      </c>
      <c r="X180" s="461" t="s">
        <v>908</v>
      </c>
      <c r="Y180" s="461" t="s">
        <v>908</v>
      </c>
      <c r="Z180" s="461" t="s">
        <v>908</v>
      </c>
      <c r="AA180" s="461" t="s">
        <v>908</v>
      </c>
      <c r="AB180" s="461" t="s">
        <v>908</v>
      </c>
      <c r="AC180" s="462" t="s">
        <v>908</v>
      </c>
      <c r="AD180" s="129">
        <f>SUM(AD181:AD185)+AD190</f>
        <v>21334</v>
      </c>
      <c r="AE180" s="85" t="s">
        <v>1820</v>
      </c>
      <c r="AF180" s="76" t="s">
        <v>1821</v>
      </c>
      <c r="AG180" s="77"/>
      <c r="AH180" s="159">
        <f>SUM(AH181:AH185)+AH190</f>
        <v>21333801</v>
      </c>
      <c r="AI180" s="159">
        <f>SUM(AI181:AI185)+AI190</f>
        <v>21856841</v>
      </c>
      <c r="AL180" s="159">
        <f>SUM(AL181:AL185)+AL190</f>
        <v>645500</v>
      </c>
    </row>
    <row r="181" spans="1:38" s="84" customFormat="1" ht="15">
      <c r="A181" s="94" t="s">
        <v>1837</v>
      </c>
      <c r="B181" s="440" t="s">
        <v>909</v>
      </c>
      <c r="C181" s="441"/>
      <c r="D181" s="441"/>
      <c r="E181" s="441"/>
      <c r="F181" s="441"/>
      <c r="G181" s="441"/>
      <c r="H181" s="442" t="s">
        <v>910</v>
      </c>
      <c r="I181" s="443" t="s">
        <v>911</v>
      </c>
      <c r="J181" s="443" t="s">
        <v>911</v>
      </c>
      <c r="K181" s="443" t="s">
        <v>911</v>
      </c>
      <c r="L181" s="443" t="s">
        <v>911</v>
      </c>
      <c r="M181" s="443" t="s">
        <v>911</v>
      </c>
      <c r="N181" s="443" t="s">
        <v>911</v>
      </c>
      <c r="O181" s="443" t="s">
        <v>911</v>
      </c>
      <c r="P181" s="443" t="s">
        <v>911</v>
      </c>
      <c r="Q181" s="443" t="s">
        <v>911</v>
      </c>
      <c r="R181" s="443"/>
      <c r="S181" s="443"/>
      <c r="T181" s="443"/>
      <c r="U181" s="443"/>
      <c r="V181" s="443" t="s">
        <v>911</v>
      </c>
      <c r="W181" s="443" t="s">
        <v>911</v>
      </c>
      <c r="X181" s="443" t="s">
        <v>911</v>
      </c>
      <c r="Y181" s="443" t="s">
        <v>911</v>
      </c>
      <c r="Z181" s="443" t="s">
        <v>911</v>
      </c>
      <c r="AA181" s="443" t="s">
        <v>911</v>
      </c>
      <c r="AB181" s="443" t="s">
        <v>911</v>
      </c>
      <c r="AC181" s="444" t="s">
        <v>911</v>
      </c>
      <c r="AD181" s="121">
        <f>ROUND((AH181/1000),0)</f>
        <v>5234</v>
      </c>
      <c r="AE181" s="83" t="s">
        <v>1820</v>
      </c>
      <c r="AG181" s="77"/>
      <c r="AH181" s="154">
        <f>'Alimentazione CE Costi'!H116+'Alimentazione CE Costi'!H117</f>
        <v>5233771</v>
      </c>
      <c r="AI181" s="154">
        <f>'Alimentazione CE Costi'!I116+'Alimentazione CE Costi'!I117</f>
        <v>5681814</v>
      </c>
      <c r="AL181" s="154">
        <f>'Alimentazione CE Costi'!L116+'Alimentazione CE Costi'!L117</f>
        <v>583500</v>
      </c>
    </row>
    <row r="182" spans="1:38" s="84" customFormat="1" ht="15">
      <c r="A182" s="83"/>
      <c r="B182" s="440" t="s">
        <v>912</v>
      </c>
      <c r="C182" s="441"/>
      <c r="D182" s="441"/>
      <c r="E182" s="441"/>
      <c r="F182" s="441"/>
      <c r="G182" s="441"/>
      <c r="H182" s="442" t="s">
        <v>913</v>
      </c>
      <c r="I182" s="443" t="s">
        <v>914</v>
      </c>
      <c r="J182" s="443" t="s">
        <v>914</v>
      </c>
      <c r="K182" s="443" t="s">
        <v>914</v>
      </c>
      <c r="L182" s="443" t="s">
        <v>914</v>
      </c>
      <c r="M182" s="443" t="s">
        <v>914</v>
      </c>
      <c r="N182" s="443" t="s">
        <v>914</v>
      </c>
      <c r="O182" s="443" t="s">
        <v>914</v>
      </c>
      <c r="P182" s="443" t="s">
        <v>914</v>
      </c>
      <c r="Q182" s="443" t="s">
        <v>914</v>
      </c>
      <c r="R182" s="443"/>
      <c r="S182" s="443"/>
      <c r="T182" s="443"/>
      <c r="U182" s="443"/>
      <c r="V182" s="443" t="s">
        <v>914</v>
      </c>
      <c r="W182" s="443" t="s">
        <v>914</v>
      </c>
      <c r="X182" s="443" t="s">
        <v>914</v>
      </c>
      <c r="Y182" s="443" t="s">
        <v>914</v>
      </c>
      <c r="Z182" s="443" t="s">
        <v>914</v>
      </c>
      <c r="AA182" s="443" t="s">
        <v>914</v>
      </c>
      <c r="AB182" s="443" t="s">
        <v>914</v>
      </c>
      <c r="AC182" s="444" t="s">
        <v>914</v>
      </c>
      <c r="AD182" s="121">
        <f>ROUND((AH182/1000),0)</f>
        <v>0</v>
      </c>
      <c r="AE182" s="83" t="s">
        <v>1820</v>
      </c>
      <c r="AG182" s="77"/>
      <c r="AH182" s="154">
        <f>'Alimentazione CE Costi'!H118</f>
        <v>0</v>
      </c>
      <c r="AI182" s="154">
        <f>'Alimentazione CE Costi'!I118</f>
        <v>0</v>
      </c>
      <c r="AL182" s="154">
        <f>'Alimentazione CE Costi'!L118</f>
        <v>0</v>
      </c>
    </row>
    <row r="183" spans="1:38" s="84" customFormat="1" ht="15">
      <c r="A183" s="83" t="s">
        <v>2035</v>
      </c>
      <c r="B183" s="440" t="s">
        <v>915</v>
      </c>
      <c r="C183" s="441"/>
      <c r="D183" s="441"/>
      <c r="E183" s="441"/>
      <c r="F183" s="441"/>
      <c r="G183" s="441"/>
      <c r="H183" s="442" t="s">
        <v>916</v>
      </c>
      <c r="I183" s="443" t="s">
        <v>917</v>
      </c>
      <c r="J183" s="443" t="s">
        <v>917</v>
      </c>
      <c r="K183" s="443" t="s">
        <v>917</v>
      </c>
      <c r="L183" s="443" t="s">
        <v>917</v>
      </c>
      <c r="M183" s="443" t="s">
        <v>917</v>
      </c>
      <c r="N183" s="443" t="s">
        <v>917</v>
      </c>
      <c r="O183" s="443" t="s">
        <v>917</v>
      </c>
      <c r="P183" s="443" t="s">
        <v>917</v>
      </c>
      <c r="Q183" s="443" t="s">
        <v>917</v>
      </c>
      <c r="R183" s="443"/>
      <c r="S183" s="443"/>
      <c r="T183" s="443"/>
      <c r="U183" s="443"/>
      <c r="V183" s="443" t="s">
        <v>917</v>
      </c>
      <c r="W183" s="443" t="s">
        <v>917</v>
      </c>
      <c r="X183" s="443" t="s">
        <v>917</v>
      </c>
      <c r="Y183" s="443" t="s">
        <v>917</v>
      </c>
      <c r="Z183" s="443" t="s">
        <v>917</v>
      </c>
      <c r="AA183" s="443" t="s">
        <v>917</v>
      </c>
      <c r="AB183" s="443" t="s">
        <v>917</v>
      </c>
      <c r="AC183" s="444" t="s">
        <v>917</v>
      </c>
      <c r="AD183" s="121">
        <f>ROUND((AH183/1000),0)</f>
        <v>1955</v>
      </c>
      <c r="AE183" s="83" t="s">
        <v>1820</v>
      </c>
      <c r="AG183" s="77"/>
      <c r="AH183" s="154">
        <f>'Alimentazione CE Costi'!H120+'Alimentazione CE Costi'!H121</f>
        <v>1954901</v>
      </c>
      <c r="AI183" s="154">
        <f>'Alimentazione CE Costi'!I120+'Alimentazione CE Costi'!I121</f>
        <v>1979027</v>
      </c>
      <c r="AL183" s="154">
        <f>'Alimentazione CE Costi'!L120+'Alimentazione CE Costi'!L121</f>
        <v>62000</v>
      </c>
    </row>
    <row r="184" spans="1:38" s="84" customFormat="1" ht="15">
      <c r="A184" s="83"/>
      <c r="B184" s="440" t="s">
        <v>918</v>
      </c>
      <c r="C184" s="441"/>
      <c r="D184" s="441"/>
      <c r="E184" s="441"/>
      <c r="F184" s="441"/>
      <c r="G184" s="441"/>
      <c r="H184" s="442" t="s">
        <v>919</v>
      </c>
      <c r="I184" s="443" t="s">
        <v>920</v>
      </c>
      <c r="J184" s="443" t="s">
        <v>920</v>
      </c>
      <c r="K184" s="443" t="s">
        <v>920</v>
      </c>
      <c r="L184" s="443" t="s">
        <v>920</v>
      </c>
      <c r="M184" s="443" t="s">
        <v>920</v>
      </c>
      <c r="N184" s="443" t="s">
        <v>920</v>
      </c>
      <c r="O184" s="443" t="s">
        <v>920</v>
      </c>
      <c r="P184" s="443" t="s">
        <v>920</v>
      </c>
      <c r="Q184" s="443" t="s">
        <v>920</v>
      </c>
      <c r="R184" s="443"/>
      <c r="S184" s="443"/>
      <c r="T184" s="443"/>
      <c r="U184" s="443"/>
      <c r="V184" s="443" t="s">
        <v>920</v>
      </c>
      <c r="W184" s="443" t="s">
        <v>920</v>
      </c>
      <c r="X184" s="443" t="s">
        <v>920</v>
      </c>
      <c r="Y184" s="443" t="s">
        <v>920</v>
      </c>
      <c r="Z184" s="443" t="s">
        <v>920</v>
      </c>
      <c r="AA184" s="443" t="s">
        <v>920</v>
      </c>
      <c r="AB184" s="443" t="s">
        <v>920</v>
      </c>
      <c r="AC184" s="444" t="s">
        <v>920</v>
      </c>
      <c r="AD184" s="121">
        <f>ROUND((AH184/1000),0)</f>
        <v>1990</v>
      </c>
      <c r="AE184" s="83" t="s">
        <v>1820</v>
      </c>
      <c r="AG184" s="77"/>
      <c r="AH184" s="154">
        <f>'Alimentazione CE Costi'!H123+'Alimentazione CE Costi'!H124+'Alimentazione CE Costi'!H125+'Alimentazione CE Costi'!H126+'Alimentazione CE Costi'!H127+'Alimentazione CE Costi'!H128+'Alimentazione CE Costi'!H129</f>
        <v>1990000</v>
      </c>
      <c r="AI184" s="154">
        <f>'Alimentazione CE Costi'!I123+'Alimentazione CE Costi'!I124+'Alimentazione CE Costi'!I125+'Alimentazione CE Costi'!I126+'Alimentazione CE Costi'!I127+'Alimentazione CE Costi'!I128+'Alimentazione CE Costi'!I129</f>
        <v>1990000</v>
      </c>
      <c r="AL184" s="154">
        <f>'Alimentazione CE Costi'!L123+'Alimentazione CE Costi'!L124+'Alimentazione CE Costi'!L125+'Alimentazione CE Costi'!L126+'Alimentazione CE Costi'!L127+'Alimentazione CE Costi'!L128+'Alimentazione CE Costi'!L129</f>
        <v>0</v>
      </c>
    </row>
    <row r="185" spans="1:38" s="84" customFormat="1" ht="15">
      <c r="A185" s="87"/>
      <c r="B185" s="448" t="s">
        <v>921</v>
      </c>
      <c r="C185" s="449"/>
      <c r="D185" s="449"/>
      <c r="E185" s="449"/>
      <c r="F185" s="449"/>
      <c r="G185" s="449"/>
      <c r="H185" s="484" t="s">
        <v>922</v>
      </c>
      <c r="I185" s="485" t="s">
        <v>923</v>
      </c>
      <c r="J185" s="485" t="s">
        <v>923</v>
      </c>
      <c r="K185" s="485" t="s">
        <v>923</v>
      </c>
      <c r="L185" s="485" t="s">
        <v>923</v>
      </c>
      <c r="M185" s="485" t="s">
        <v>923</v>
      </c>
      <c r="N185" s="485" t="s">
        <v>923</v>
      </c>
      <c r="O185" s="485" t="s">
        <v>923</v>
      </c>
      <c r="P185" s="485" t="s">
        <v>923</v>
      </c>
      <c r="Q185" s="485" t="s">
        <v>923</v>
      </c>
      <c r="R185" s="485"/>
      <c r="S185" s="485"/>
      <c r="T185" s="485"/>
      <c r="U185" s="485"/>
      <c r="V185" s="485" t="s">
        <v>923</v>
      </c>
      <c r="W185" s="485" t="s">
        <v>923</v>
      </c>
      <c r="X185" s="485" t="s">
        <v>923</v>
      </c>
      <c r="Y185" s="485" t="s">
        <v>923</v>
      </c>
      <c r="Z185" s="485" t="s">
        <v>923</v>
      </c>
      <c r="AA185" s="485" t="s">
        <v>923</v>
      </c>
      <c r="AB185" s="485" t="s">
        <v>923</v>
      </c>
      <c r="AC185" s="486" t="s">
        <v>923</v>
      </c>
      <c r="AD185" s="124">
        <f>SUM(AD186:AD189)</f>
        <v>12040</v>
      </c>
      <c r="AE185" s="87" t="s">
        <v>1820</v>
      </c>
      <c r="AF185" s="76" t="s">
        <v>1821</v>
      </c>
      <c r="AG185" s="77"/>
      <c r="AH185" s="155">
        <f>SUM(AH186:AH189)</f>
        <v>12040000</v>
      </c>
      <c r="AI185" s="155">
        <f>SUM(AI186:AI189)</f>
        <v>12040000</v>
      </c>
      <c r="AL185" s="155">
        <f>SUM(AL186:AL189)</f>
        <v>0</v>
      </c>
    </row>
    <row r="186" spans="1:38" s="84" customFormat="1" ht="15">
      <c r="A186" s="83"/>
      <c r="B186" s="440" t="s">
        <v>924</v>
      </c>
      <c r="C186" s="441"/>
      <c r="D186" s="441"/>
      <c r="E186" s="441"/>
      <c r="F186" s="441"/>
      <c r="G186" s="441"/>
      <c r="H186" s="445" t="s">
        <v>925</v>
      </c>
      <c r="I186" s="446" t="s">
        <v>926</v>
      </c>
      <c r="J186" s="446" t="s">
        <v>926</v>
      </c>
      <c r="K186" s="446" t="s">
        <v>926</v>
      </c>
      <c r="L186" s="446" t="s">
        <v>926</v>
      </c>
      <c r="M186" s="446" t="s">
        <v>926</v>
      </c>
      <c r="N186" s="446" t="s">
        <v>926</v>
      </c>
      <c r="O186" s="446" t="s">
        <v>926</v>
      </c>
      <c r="P186" s="446" t="s">
        <v>926</v>
      </c>
      <c r="Q186" s="446" t="s">
        <v>926</v>
      </c>
      <c r="R186" s="446"/>
      <c r="S186" s="446"/>
      <c r="T186" s="446"/>
      <c r="U186" s="446"/>
      <c r="V186" s="446" t="s">
        <v>926</v>
      </c>
      <c r="W186" s="446" t="s">
        <v>926</v>
      </c>
      <c r="X186" s="446" t="s">
        <v>926</v>
      </c>
      <c r="Y186" s="446" t="s">
        <v>926</v>
      </c>
      <c r="Z186" s="446" t="s">
        <v>926</v>
      </c>
      <c r="AA186" s="446" t="s">
        <v>926</v>
      </c>
      <c r="AB186" s="446" t="s">
        <v>926</v>
      </c>
      <c r="AC186" s="447" t="s">
        <v>926</v>
      </c>
      <c r="AD186" s="121">
        <f>ROUND((AH186/1000),0)</f>
        <v>0</v>
      </c>
      <c r="AE186" s="83" t="s">
        <v>1820</v>
      </c>
      <c r="AG186" s="77"/>
      <c r="AH186" s="154">
        <f>'Alimentazione CE Costi'!H131</f>
        <v>0</v>
      </c>
      <c r="AI186" s="154">
        <f>'Alimentazione CE Costi'!I131</f>
        <v>0</v>
      </c>
      <c r="AL186" s="154">
        <f>'Alimentazione CE Costi'!L131</f>
        <v>0</v>
      </c>
    </row>
    <row r="187" spans="1:38" s="84" customFormat="1" ht="15">
      <c r="A187" s="83"/>
      <c r="B187" s="440" t="s">
        <v>927</v>
      </c>
      <c r="C187" s="441"/>
      <c r="D187" s="441"/>
      <c r="E187" s="441"/>
      <c r="F187" s="441"/>
      <c r="G187" s="441"/>
      <c r="H187" s="445" t="s">
        <v>928</v>
      </c>
      <c r="I187" s="446" t="s">
        <v>937</v>
      </c>
      <c r="J187" s="446" t="s">
        <v>937</v>
      </c>
      <c r="K187" s="446" t="s">
        <v>937</v>
      </c>
      <c r="L187" s="446" t="s">
        <v>937</v>
      </c>
      <c r="M187" s="446" t="s">
        <v>937</v>
      </c>
      <c r="N187" s="446" t="s">
        <v>937</v>
      </c>
      <c r="O187" s="446" t="s">
        <v>937</v>
      </c>
      <c r="P187" s="446" t="s">
        <v>937</v>
      </c>
      <c r="Q187" s="446" t="s">
        <v>937</v>
      </c>
      <c r="R187" s="446"/>
      <c r="S187" s="446"/>
      <c r="T187" s="446"/>
      <c r="U187" s="446"/>
      <c r="V187" s="446" t="s">
        <v>937</v>
      </c>
      <c r="W187" s="446" t="s">
        <v>937</v>
      </c>
      <c r="X187" s="446" t="s">
        <v>937</v>
      </c>
      <c r="Y187" s="446" t="s">
        <v>937</v>
      </c>
      <c r="Z187" s="446" t="s">
        <v>937</v>
      </c>
      <c r="AA187" s="446" t="s">
        <v>937</v>
      </c>
      <c r="AB187" s="446" t="s">
        <v>937</v>
      </c>
      <c r="AC187" s="447" t="s">
        <v>937</v>
      </c>
      <c r="AD187" s="121">
        <f>ROUND((AH187/1000),0)</f>
        <v>0</v>
      </c>
      <c r="AE187" s="83" t="s">
        <v>1820</v>
      </c>
      <c r="AG187" s="77"/>
      <c r="AH187" s="154">
        <f>'Alimentazione CE Costi'!H132</f>
        <v>0</v>
      </c>
      <c r="AI187" s="154">
        <f>'Alimentazione CE Costi'!I132</f>
        <v>0</v>
      </c>
      <c r="AL187" s="154">
        <f>'Alimentazione CE Costi'!L132</f>
        <v>0</v>
      </c>
    </row>
    <row r="188" spans="1:38" s="84" customFormat="1" ht="15">
      <c r="A188" s="83"/>
      <c r="B188" s="440" t="s">
        <v>938</v>
      </c>
      <c r="C188" s="441"/>
      <c r="D188" s="441"/>
      <c r="E188" s="441"/>
      <c r="F188" s="441"/>
      <c r="G188" s="441"/>
      <c r="H188" s="445" t="s">
        <v>939</v>
      </c>
      <c r="I188" s="446" t="s">
        <v>940</v>
      </c>
      <c r="J188" s="446" t="s">
        <v>940</v>
      </c>
      <c r="K188" s="446" t="s">
        <v>940</v>
      </c>
      <c r="L188" s="446" t="s">
        <v>940</v>
      </c>
      <c r="M188" s="446" t="s">
        <v>940</v>
      </c>
      <c r="N188" s="446" t="s">
        <v>940</v>
      </c>
      <c r="O188" s="446" t="s">
        <v>940</v>
      </c>
      <c r="P188" s="446" t="s">
        <v>940</v>
      </c>
      <c r="Q188" s="446" t="s">
        <v>940</v>
      </c>
      <c r="R188" s="446"/>
      <c r="S188" s="446"/>
      <c r="T188" s="446"/>
      <c r="U188" s="446"/>
      <c r="V188" s="446" t="s">
        <v>940</v>
      </c>
      <c r="W188" s="446" t="s">
        <v>940</v>
      </c>
      <c r="X188" s="446" t="s">
        <v>940</v>
      </c>
      <c r="Y188" s="446" t="s">
        <v>940</v>
      </c>
      <c r="Z188" s="446" t="s">
        <v>940</v>
      </c>
      <c r="AA188" s="446" t="s">
        <v>940</v>
      </c>
      <c r="AB188" s="446" t="s">
        <v>940</v>
      </c>
      <c r="AC188" s="447" t="s">
        <v>940</v>
      </c>
      <c r="AD188" s="121">
        <f>ROUND((AH188/1000),0)</f>
        <v>8390</v>
      </c>
      <c r="AE188" s="83" t="s">
        <v>1820</v>
      </c>
      <c r="AG188" s="77"/>
      <c r="AH188" s="154">
        <f>'Alimentazione CE Costi'!H133</f>
        <v>8390000</v>
      </c>
      <c r="AI188" s="154">
        <f>'Alimentazione CE Costi'!I133</f>
        <v>8390000</v>
      </c>
      <c r="AL188" s="154">
        <f>'Alimentazione CE Costi'!L133</f>
        <v>0</v>
      </c>
    </row>
    <row r="189" spans="1:38" s="84" customFormat="1" ht="15">
      <c r="A189" s="83"/>
      <c r="B189" s="396" t="s">
        <v>941</v>
      </c>
      <c r="C189" s="397"/>
      <c r="D189" s="397"/>
      <c r="E189" s="397"/>
      <c r="F189" s="397"/>
      <c r="G189" s="397"/>
      <c r="H189" s="432" t="s">
        <v>942</v>
      </c>
      <c r="I189" s="433" t="s">
        <v>943</v>
      </c>
      <c r="J189" s="433" t="s">
        <v>943</v>
      </c>
      <c r="K189" s="433" t="s">
        <v>943</v>
      </c>
      <c r="L189" s="433" t="s">
        <v>943</v>
      </c>
      <c r="M189" s="433" t="s">
        <v>943</v>
      </c>
      <c r="N189" s="433" t="s">
        <v>943</v>
      </c>
      <c r="O189" s="433" t="s">
        <v>943</v>
      </c>
      <c r="P189" s="433" t="s">
        <v>943</v>
      </c>
      <c r="Q189" s="433" t="s">
        <v>943</v>
      </c>
      <c r="R189" s="433"/>
      <c r="S189" s="433"/>
      <c r="T189" s="433"/>
      <c r="U189" s="433"/>
      <c r="V189" s="433" t="s">
        <v>943</v>
      </c>
      <c r="W189" s="433" t="s">
        <v>943</v>
      </c>
      <c r="X189" s="433" t="s">
        <v>943</v>
      </c>
      <c r="Y189" s="433" t="s">
        <v>943</v>
      </c>
      <c r="Z189" s="433" t="s">
        <v>943</v>
      </c>
      <c r="AA189" s="433" t="s">
        <v>943</v>
      </c>
      <c r="AB189" s="433" t="s">
        <v>943</v>
      </c>
      <c r="AC189" s="434" t="s">
        <v>943</v>
      </c>
      <c r="AD189" s="121">
        <f>ROUND((AH189/1000),0)</f>
        <v>3650</v>
      </c>
      <c r="AE189" s="83" t="s">
        <v>1820</v>
      </c>
      <c r="AG189" s="77"/>
      <c r="AH189" s="154">
        <f>'Alimentazione CE Costi'!H134</f>
        <v>3650000</v>
      </c>
      <c r="AI189" s="154">
        <f>'Alimentazione CE Costi'!I134</f>
        <v>3650000</v>
      </c>
      <c r="AL189" s="154">
        <f>'Alimentazione CE Costi'!L134</f>
        <v>0</v>
      </c>
    </row>
    <row r="190" spans="1:38" s="84" customFormat="1" ht="15">
      <c r="A190" s="83"/>
      <c r="B190" s="396" t="s">
        <v>944</v>
      </c>
      <c r="C190" s="397"/>
      <c r="D190" s="397"/>
      <c r="E190" s="397"/>
      <c r="F190" s="397"/>
      <c r="G190" s="397"/>
      <c r="H190" s="398" t="s">
        <v>945</v>
      </c>
      <c r="I190" s="399" t="s">
        <v>946</v>
      </c>
      <c r="J190" s="399" t="s">
        <v>946</v>
      </c>
      <c r="K190" s="399" t="s">
        <v>946</v>
      </c>
      <c r="L190" s="399" t="s">
        <v>946</v>
      </c>
      <c r="M190" s="399" t="s">
        <v>946</v>
      </c>
      <c r="N190" s="399" t="s">
        <v>946</v>
      </c>
      <c r="O190" s="399" t="s">
        <v>946</v>
      </c>
      <c r="P190" s="399" t="s">
        <v>946</v>
      </c>
      <c r="Q190" s="399" t="s">
        <v>946</v>
      </c>
      <c r="R190" s="399"/>
      <c r="S190" s="399"/>
      <c r="T190" s="399"/>
      <c r="U190" s="399"/>
      <c r="V190" s="399" t="s">
        <v>946</v>
      </c>
      <c r="W190" s="399" t="s">
        <v>946</v>
      </c>
      <c r="X190" s="399" t="s">
        <v>946</v>
      </c>
      <c r="Y190" s="399" t="s">
        <v>946</v>
      </c>
      <c r="Z190" s="399" t="s">
        <v>946</v>
      </c>
      <c r="AA190" s="399" t="s">
        <v>946</v>
      </c>
      <c r="AB190" s="399" t="s">
        <v>946</v>
      </c>
      <c r="AC190" s="400" t="s">
        <v>946</v>
      </c>
      <c r="AD190" s="121">
        <f>ROUND((AH190/1000),0)</f>
        <v>115</v>
      </c>
      <c r="AE190" s="83" t="s">
        <v>1820</v>
      </c>
      <c r="AG190" s="77"/>
      <c r="AH190" s="154">
        <f>'Alimentazione CE Costi'!H135</f>
        <v>115129</v>
      </c>
      <c r="AI190" s="154">
        <f>'Alimentazione CE Costi'!I135</f>
        <v>166000</v>
      </c>
      <c r="AL190" s="154">
        <f>'Alimentazione CE Costi'!L135</f>
        <v>0</v>
      </c>
    </row>
    <row r="191" spans="1:38" s="84" customFormat="1" ht="15">
      <c r="A191" s="85"/>
      <c r="B191" s="458" t="s">
        <v>947</v>
      </c>
      <c r="C191" s="459"/>
      <c r="D191" s="459"/>
      <c r="E191" s="459"/>
      <c r="F191" s="459"/>
      <c r="G191" s="459"/>
      <c r="H191" s="460" t="s">
        <v>948</v>
      </c>
      <c r="I191" s="461" t="s">
        <v>948</v>
      </c>
      <c r="J191" s="461" t="s">
        <v>948</v>
      </c>
      <c r="K191" s="461" t="s">
        <v>948</v>
      </c>
      <c r="L191" s="461" t="s">
        <v>948</v>
      </c>
      <c r="M191" s="461" t="s">
        <v>948</v>
      </c>
      <c r="N191" s="461" t="s">
        <v>948</v>
      </c>
      <c r="O191" s="461" t="s">
        <v>948</v>
      </c>
      <c r="P191" s="461" t="s">
        <v>948</v>
      </c>
      <c r="Q191" s="461" t="s">
        <v>948</v>
      </c>
      <c r="R191" s="461"/>
      <c r="S191" s="461"/>
      <c r="T191" s="461"/>
      <c r="U191" s="461"/>
      <c r="V191" s="461" t="s">
        <v>948</v>
      </c>
      <c r="W191" s="461" t="s">
        <v>948</v>
      </c>
      <c r="X191" s="461" t="s">
        <v>948</v>
      </c>
      <c r="Y191" s="461" t="s">
        <v>948</v>
      </c>
      <c r="Z191" s="461" t="s">
        <v>948</v>
      </c>
      <c r="AA191" s="461" t="s">
        <v>948</v>
      </c>
      <c r="AB191" s="461" t="s">
        <v>948</v>
      </c>
      <c r="AC191" s="462" t="s">
        <v>948</v>
      </c>
      <c r="AD191" s="129">
        <f>SUM(AD192:AD196)</f>
        <v>345</v>
      </c>
      <c r="AE191" s="85" t="s">
        <v>1820</v>
      </c>
      <c r="AF191" s="76" t="s">
        <v>1821</v>
      </c>
      <c r="AG191" s="77"/>
      <c r="AH191" s="159">
        <f>SUM(AH192:AH196)</f>
        <v>345000</v>
      </c>
      <c r="AI191" s="159">
        <f>SUM(AI192:AI196)</f>
        <v>407000</v>
      </c>
      <c r="AL191" s="159">
        <f>SUM(AL192:AL196)</f>
        <v>0</v>
      </c>
    </row>
    <row r="192" spans="1:38" s="84" customFormat="1" ht="15">
      <c r="A192" s="83" t="s">
        <v>1837</v>
      </c>
      <c r="B192" s="396" t="s">
        <v>949</v>
      </c>
      <c r="C192" s="397"/>
      <c r="D192" s="397"/>
      <c r="E192" s="397"/>
      <c r="F192" s="397"/>
      <c r="G192" s="397"/>
      <c r="H192" s="398" t="s">
        <v>950</v>
      </c>
      <c r="I192" s="399" t="s">
        <v>951</v>
      </c>
      <c r="J192" s="399" t="s">
        <v>951</v>
      </c>
      <c r="K192" s="399" t="s">
        <v>951</v>
      </c>
      <c r="L192" s="399" t="s">
        <v>951</v>
      </c>
      <c r="M192" s="399" t="s">
        <v>951</v>
      </c>
      <c r="N192" s="399" t="s">
        <v>951</v>
      </c>
      <c r="O192" s="399" t="s">
        <v>951</v>
      </c>
      <c r="P192" s="399" t="s">
        <v>951</v>
      </c>
      <c r="Q192" s="399" t="s">
        <v>951</v>
      </c>
      <c r="R192" s="399"/>
      <c r="S192" s="399"/>
      <c r="T192" s="399"/>
      <c r="U192" s="399"/>
      <c r="V192" s="399" t="s">
        <v>951</v>
      </c>
      <c r="W192" s="399" t="s">
        <v>951</v>
      </c>
      <c r="X192" s="399" t="s">
        <v>951</v>
      </c>
      <c r="Y192" s="399" t="s">
        <v>951</v>
      </c>
      <c r="Z192" s="399" t="s">
        <v>951</v>
      </c>
      <c r="AA192" s="399" t="s">
        <v>951</v>
      </c>
      <c r="AB192" s="399" t="s">
        <v>951</v>
      </c>
      <c r="AC192" s="400" t="s">
        <v>951</v>
      </c>
      <c r="AD192" s="121">
        <f>ROUND((AH192/1000),0)</f>
        <v>0</v>
      </c>
      <c r="AE192" s="83" t="s">
        <v>1820</v>
      </c>
      <c r="AG192" s="77"/>
      <c r="AH192" s="151">
        <f>'Alimentazione CE Costi'!H137</f>
        <v>0</v>
      </c>
      <c r="AI192" s="151">
        <f>'Alimentazione CE Costi'!I137</f>
        <v>0</v>
      </c>
      <c r="AL192" s="151">
        <f>'Alimentazione CE Costi'!L137</f>
        <v>0</v>
      </c>
    </row>
    <row r="193" spans="1:38" s="84" customFormat="1" ht="15">
      <c r="A193" s="94"/>
      <c r="B193" s="396" t="s">
        <v>952</v>
      </c>
      <c r="C193" s="397"/>
      <c r="D193" s="397"/>
      <c r="E193" s="397"/>
      <c r="F193" s="397"/>
      <c r="G193" s="397"/>
      <c r="H193" s="398" t="s">
        <v>953</v>
      </c>
      <c r="I193" s="399" t="s">
        <v>954</v>
      </c>
      <c r="J193" s="399" t="s">
        <v>954</v>
      </c>
      <c r="K193" s="399" t="s">
        <v>954</v>
      </c>
      <c r="L193" s="399" t="s">
        <v>954</v>
      </c>
      <c r="M193" s="399" t="s">
        <v>954</v>
      </c>
      <c r="N193" s="399" t="s">
        <v>954</v>
      </c>
      <c r="O193" s="399" t="s">
        <v>954</v>
      </c>
      <c r="P193" s="399" t="s">
        <v>954</v>
      </c>
      <c r="Q193" s="399" t="s">
        <v>954</v>
      </c>
      <c r="R193" s="399"/>
      <c r="S193" s="399"/>
      <c r="T193" s="399"/>
      <c r="U193" s="399"/>
      <c r="V193" s="399" t="s">
        <v>954</v>
      </c>
      <c r="W193" s="399" t="s">
        <v>954</v>
      </c>
      <c r="X193" s="399" t="s">
        <v>954</v>
      </c>
      <c r="Y193" s="399" t="s">
        <v>954</v>
      </c>
      <c r="Z193" s="399" t="s">
        <v>954</v>
      </c>
      <c r="AA193" s="399" t="s">
        <v>954</v>
      </c>
      <c r="AB193" s="399" t="s">
        <v>954</v>
      </c>
      <c r="AC193" s="400" t="s">
        <v>954</v>
      </c>
      <c r="AD193" s="121">
        <f>ROUND((AH193/1000),0)</f>
        <v>0</v>
      </c>
      <c r="AE193" s="83" t="s">
        <v>1820</v>
      </c>
      <c r="AG193" s="77"/>
      <c r="AH193" s="151">
        <f>'Alimentazione CE Costi'!H138</f>
        <v>0</v>
      </c>
      <c r="AI193" s="151">
        <f>'Alimentazione CE Costi'!I138</f>
        <v>0</v>
      </c>
      <c r="AL193" s="151">
        <f>'Alimentazione CE Costi'!L138</f>
        <v>0</v>
      </c>
    </row>
    <row r="194" spans="1:38" s="84" customFormat="1" ht="15">
      <c r="A194" s="94" t="s">
        <v>2042</v>
      </c>
      <c r="B194" s="396" t="s">
        <v>955</v>
      </c>
      <c r="C194" s="397"/>
      <c r="D194" s="397"/>
      <c r="E194" s="397"/>
      <c r="F194" s="397"/>
      <c r="G194" s="397"/>
      <c r="H194" s="398" t="s">
        <v>582</v>
      </c>
      <c r="I194" s="399" t="s">
        <v>956</v>
      </c>
      <c r="J194" s="399" t="s">
        <v>956</v>
      </c>
      <c r="K194" s="399" t="s">
        <v>956</v>
      </c>
      <c r="L194" s="399" t="s">
        <v>956</v>
      </c>
      <c r="M194" s="399" t="s">
        <v>956</v>
      </c>
      <c r="N194" s="399" t="s">
        <v>956</v>
      </c>
      <c r="O194" s="399" t="s">
        <v>956</v>
      </c>
      <c r="P194" s="399" t="s">
        <v>956</v>
      </c>
      <c r="Q194" s="399" t="s">
        <v>956</v>
      </c>
      <c r="R194" s="399"/>
      <c r="S194" s="399"/>
      <c r="T194" s="399"/>
      <c r="U194" s="399"/>
      <c r="V194" s="399" t="s">
        <v>956</v>
      </c>
      <c r="W194" s="399" t="s">
        <v>956</v>
      </c>
      <c r="X194" s="399" t="s">
        <v>956</v>
      </c>
      <c r="Y194" s="399" t="s">
        <v>956</v>
      </c>
      <c r="Z194" s="399" t="s">
        <v>956</v>
      </c>
      <c r="AA194" s="399" t="s">
        <v>956</v>
      </c>
      <c r="AB194" s="399" t="s">
        <v>956</v>
      </c>
      <c r="AC194" s="400" t="s">
        <v>956</v>
      </c>
      <c r="AD194" s="121">
        <f>ROUND((AH194/1000),0)</f>
        <v>50</v>
      </c>
      <c r="AE194" s="83" t="s">
        <v>1820</v>
      </c>
      <c r="AG194" s="77"/>
      <c r="AH194" s="151">
        <f>'Alimentazione CE Costi'!H139</f>
        <v>50000</v>
      </c>
      <c r="AI194" s="151">
        <f>'Alimentazione CE Costi'!I139</f>
        <v>80000</v>
      </c>
      <c r="AL194" s="151">
        <f>'Alimentazione CE Costi'!L139</f>
        <v>0</v>
      </c>
    </row>
    <row r="195" spans="1:38" s="84" customFormat="1" ht="15">
      <c r="A195" s="94"/>
      <c r="B195" s="396" t="s">
        <v>957</v>
      </c>
      <c r="C195" s="397"/>
      <c r="D195" s="397"/>
      <c r="E195" s="397"/>
      <c r="F195" s="397"/>
      <c r="G195" s="397"/>
      <c r="H195" s="398" t="s">
        <v>958</v>
      </c>
      <c r="I195" s="399" t="s">
        <v>959</v>
      </c>
      <c r="J195" s="399" t="s">
        <v>959</v>
      </c>
      <c r="K195" s="399" t="s">
        <v>959</v>
      </c>
      <c r="L195" s="399" t="s">
        <v>959</v>
      </c>
      <c r="M195" s="399" t="s">
        <v>959</v>
      </c>
      <c r="N195" s="399" t="s">
        <v>959</v>
      </c>
      <c r="O195" s="399" t="s">
        <v>959</v>
      </c>
      <c r="P195" s="399" t="s">
        <v>959</v>
      </c>
      <c r="Q195" s="399" t="s">
        <v>959</v>
      </c>
      <c r="R195" s="399"/>
      <c r="S195" s="399"/>
      <c r="T195" s="399"/>
      <c r="U195" s="399"/>
      <c r="V195" s="399" t="s">
        <v>959</v>
      </c>
      <c r="W195" s="399" t="s">
        <v>959</v>
      </c>
      <c r="X195" s="399" t="s">
        <v>959</v>
      </c>
      <c r="Y195" s="399" t="s">
        <v>959</v>
      </c>
      <c r="Z195" s="399" t="s">
        <v>959</v>
      </c>
      <c r="AA195" s="399" t="s">
        <v>959</v>
      </c>
      <c r="AB195" s="399" t="s">
        <v>959</v>
      </c>
      <c r="AC195" s="400" t="s">
        <v>959</v>
      </c>
      <c r="AD195" s="121">
        <f>ROUND((AH195/1000),0)</f>
        <v>290</v>
      </c>
      <c r="AE195" s="83" t="s">
        <v>1820</v>
      </c>
      <c r="AG195" s="77"/>
      <c r="AH195" s="151">
        <f>'Alimentazione CE Costi'!H141+'Alimentazione CE Costi'!H142</f>
        <v>290000</v>
      </c>
      <c r="AI195" s="151">
        <f>'Alimentazione CE Costi'!I141+'Alimentazione CE Costi'!I142</f>
        <v>315000</v>
      </c>
      <c r="AL195" s="151">
        <f>'Alimentazione CE Costi'!L141+'Alimentazione CE Costi'!L142</f>
        <v>0</v>
      </c>
    </row>
    <row r="196" spans="1:38" s="84" customFormat="1" ht="15">
      <c r="A196" s="94"/>
      <c r="B196" s="396" t="s">
        <v>960</v>
      </c>
      <c r="C196" s="397"/>
      <c r="D196" s="397"/>
      <c r="E196" s="397"/>
      <c r="F196" s="397"/>
      <c r="G196" s="397"/>
      <c r="H196" s="398" t="s">
        <v>961</v>
      </c>
      <c r="I196" s="399" t="s">
        <v>959</v>
      </c>
      <c r="J196" s="399" t="s">
        <v>959</v>
      </c>
      <c r="K196" s="399" t="s">
        <v>959</v>
      </c>
      <c r="L196" s="399" t="s">
        <v>959</v>
      </c>
      <c r="M196" s="399" t="s">
        <v>959</v>
      </c>
      <c r="N196" s="399" t="s">
        <v>959</v>
      </c>
      <c r="O196" s="399" t="s">
        <v>959</v>
      </c>
      <c r="P196" s="399" t="s">
        <v>959</v>
      </c>
      <c r="Q196" s="399" t="s">
        <v>959</v>
      </c>
      <c r="R196" s="399"/>
      <c r="S196" s="399"/>
      <c r="T196" s="399"/>
      <c r="U196" s="399"/>
      <c r="V196" s="399" t="s">
        <v>959</v>
      </c>
      <c r="W196" s="399" t="s">
        <v>959</v>
      </c>
      <c r="X196" s="399" t="s">
        <v>959</v>
      </c>
      <c r="Y196" s="399" t="s">
        <v>959</v>
      </c>
      <c r="Z196" s="399" t="s">
        <v>959</v>
      </c>
      <c r="AA196" s="399" t="s">
        <v>959</v>
      </c>
      <c r="AB196" s="399" t="s">
        <v>959</v>
      </c>
      <c r="AC196" s="400" t="s">
        <v>959</v>
      </c>
      <c r="AD196" s="121">
        <f>ROUND((AH196/1000),0)</f>
        <v>5</v>
      </c>
      <c r="AE196" s="83" t="s">
        <v>1820</v>
      </c>
      <c r="AG196" s="77"/>
      <c r="AH196" s="151">
        <f>'Alimentazione CE Costi'!H144+'Alimentazione CE Costi'!H145</f>
        <v>5000</v>
      </c>
      <c r="AI196" s="151">
        <f>'Alimentazione CE Costi'!I144+'Alimentazione CE Costi'!I145</f>
        <v>12000</v>
      </c>
      <c r="AL196" s="151">
        <f>'Alimentazione CE Costi'!L144+'Alimentazione CE Costi'!L145</f>
        <v>0</v>
      </c>
    </row>
    <row r="197" spans="1:38" s="84" customFormat="1" ht="15">
      <c r="A197" s="85"/>
      <c r="B197" s="458" t="s">
        <v>962</v>
      </c>
      <c r="C197" s="459"/>
      <c r="D197" s="459"/>
      <c r="E197" s="459"/>
      <c r="F197" s="459"/>
      <c r="G197" s="459"/>
      <c r="H197" s="460" t="s">
        <v>963</v>
      </c>
      <c r="I197" s="461" t="s">
        <v>964</v>
      </c>
      <c r="J197" s="461" t="s">
        <v>964</v>
      </c>
      <c r="K197" s="461" t="s">
        <v>964</v>
      </c>
      <c r="L197" s="461" t="s">
        <v>964</v>
      </c>
      <c r="M197" s="461" t="s">
        <v>964</v>
      </c>
      <c r="N197" s="461" t="s">
        <v>964</v>
      </c>
      <c r="O197" s="461" t="s">
        <v>964</v>
      </c>
      <c r="P197" s="461" t="s">
        <v>964</v>
      </c>
      <c r="Q197" s="461" t="s">
        <v>964</v>
      </c>
      <c r="R197" s="461"/>
      <c r="S197" s="461"/>
      <c r="T197" s="461"/>
      <c r="U197" s="461"/>
      <c r="V197" s="461" t="s">
        <v>964</v>
      </c>
      <c r="W197" s="461" t="s">
        <v>964</v>
      </c>
      <c r="X197" s="461" t="s">
        <v>964</v>
      </c>
      <c r="Y197" s="461" t="s">
        <v>964</v>
      </c>
      <c r="Z197" s="461" t="s">
        <v>964</v>
      </c>
      <c r="AA197" s="461" t="s">
        <v>964</v>
      </c>
      <c r="AB197" s="461" t="s">
        <v>964</v>
      </c>
      <c r="AC197" s="462" t="s">
        <v>964</v>
      </c>
      <c r="AD197" s="129">
        <f>SUM(AD198:AD201)</f>
        <v>6264</v>
      </c>
      <c r="AE197" s="85" t="s">
        <v>1820</v>
      </c>
      <c r="AF197" s="76" t="s">
        <v>1821</v>
      </c>
      <c r="AG197" s="77"/>
      <c r="AH197" s="159">
        <f>SUM(AH198:AH201)</f>
        <v>6263700</v>
      </c>
      <c r="AI197" s="159">
        <f>SUM(AI198:AI201)</f>
        <v>6306000</v>
      </c>
      <c r="AL197" s="159">
        <f>SUM(AL198:AL201)</f>
        <v>0</v>
      </c>
    </row>
    <row r="198" spans="1:38" s="84" customFormat="1" ht="15">
      <c r="A198" s="83" t="s">
        <v>1837</v>
      </c>
      <c r="B198" s="396" t="s">
        <v>965</v>
      </c>
      <c r="C198" s="397"/>
      <c r="D198" s="397"/>
      <c r="E198" s="397"/>
      <c r="F198" s="397"/>
      <c r="G198" s="397"/>
      <c r="H198" s="398" t="s">
        <v>966</v>
      </c>
      <c r="I198" s="399" t="s">
        <v>967</v>
      </c>
      <c r="J198" s="399" t="s">
        <v>967</v>
      </c>
      <c r="K198" s="399" t="s">
        <v>967</v>
      </c>
      <c r="L198" s="399" t="s">
        <v>967</v>
      </c>
      <c r="M198" s="399" t="s">
        <v>967</v>
      </c>
      <c r="N198" s="399" t="s">
        <v>967</v>
      </c>
      <c r="O198" s="399" t="s">
        <v>967</v>
      </c>
      <c r="P198" s="399" t="s">
        <v>967</v>
      </c>
      <c r="Q198" s="399" t="s">
        <v>967</v>
      </c>
      <c r="R198" s="399"/>
      <c r="S198" s="399"/>
      <c r="T198" s="399"/>
      <c r="U198" s="399"/>
      <c r="V198" s="399" t="s">
        <v>967</v>
      </c>
      <c r="W198" s="399" t="s">
        <v>967</v>
      </c>
      <c r="X198" s="399" t="s">
        <v>967</v>
      </c>
      <c r="Y198" s="399" t="s">
        <v>967</v>
      </c>
      <c r="Z198" s="399" t="s">
        <v>967</v>
      </c>
      <c r="AA198" s="399" t="s">
        <v>967</v>
      </c>
      <c r="AB198" s="399" t="s">
        <v>967</v>
      </c>
      <c r="AC198" s="400" t="s">
        <v>967</v>
      </c>
      <c r="AD198" s="121">
        <f>ROUND((AH198/1000),0)</f>
        <v>14</v>
      </c>
      <c r="AE198" s="83" t="s">
        <v>1820</v>
      </c>
      <c r="AG198" s="77"/>
      <c r="AH198" s="151">
        <f>'Alimentazione CE Costi'!H147</f>
        <v>13700</v>
      </c>
      <c r="AI198" s="151">
        <f>'Alimentazione CE Costi'!I147</f>
        <v>5000</v>
      </c>
      <c r="AL198" s="151">
        <f>'Alimentazione CE Costi'!L147</f>
        <v>0</v>
      </c>
    </row>
    <row r="199" spans="1:38" s="84" customFormat="1" ht="15">
      <c r="A199" s="83"/>
      <c r="B199" s="396" t="s">
        <v>968</v>
      </c>
      <c r="C199" s="397"/>
      <c r="D199" s="397"/>
      <c r="E199" s="397"/>
      <c r="F199" s="397"/>
      <c r="G199" s="397"/>
      <c r="H199" s="398" t="s">
        <v>969</v>
      </c>
      <c r="I199" s="399" t="s">
        <v>970</v>
      </c>
      <c r="J199" s="399" t="s">
        <v>970</v>
      </c>
      <c r="K199" s="399" t="s">
        <v>970</v>
      </c>
      <c r="L199" s="399" t="s">
        <v>970</v>
      </c>
      <c r="M199" s="399" t="s">
        <v>970</v>
      </c>
      <c r="N199" s="399" t="s">
        <v>970</v>
      </c>
      <c r="O199" s="399" t="s">
        <v>970</v>
      </c>
      <c r="P199" s="399" t="s">
        <v>970</v>
      </c>
      <c r="Q199" s="399" t="s">
        <v>970</v>
      </c>
      <c r="R199" s="399"/>
      <c r="S199" s="399"/>
      <c r="T199" s="399"/>
      <c r="U199" s="399"/>
      <c r="V199" s="399" t="s">
        <v>970</v>
      </c>
      <c r="W199" s="399" t="s">
        <v>970</v>
      </c>
      <c r="X199" s="399" t="s">
        <v>970</v>
      </c>
      <c r="Y199" s="399" t="s">
        <v>970</v>
      </c>
      <c r="Z199" s="399" t="s">
        <v>970</v>
      </c>
      <c r="AA199" s="399" t="s">
        <v>970</v>
      </c>
      <c r="AB199" s="399" t="s">
        <v>970</v>
      </c>
      <c r="AC199" s="400" t="s">
        <v>970</v>
      </c>
      <c r="AD199" s="121">
        <f>ROUND((AH199/1000),0)</f>
        <v>0</v>
      </c>
      <c r="AE199" s="83" t="s">
        <v>1820</v>
      </c>
      <c r="AG199" s="77"/>
      <c r="AH199" s="151">
        <f>'Alimentazione CE Costi'!H148</f>
        <v>0</v>
      </c>
      <c r="AI199" s="151">
        <f>'Alimentazione CE Costi'!I148</f>
        <v>0</v>
      </c>
      <c r="AL199" s="151">
        <f>'Alimentazione CE Costi'!L148</f>
        <v>0</v>
      </c>
    </row>
    <row r="200" spans="1:38" s="84" customFormat="1" ht="15">
      <c r="A200" s="83" t="s">
        <v>2035</v>
      </c>
      <c r="B200" s="396" t="s">
        <v>971</v>
      </c>
      <c r="C200" s="397"/>
      <c r="D200" s="397"/>
      <c r="E200" s="397"/>
      <c r="F200" s="397"/>
      <c r="G200" s="397"/>
      <c r="H200" s="398" t="s">
        <v>972</v>
      </c>
      <c r="I200" s="399" t="s">
        <v>973</v>
      </c>
      <c r="J200" s="399" t="s">
        <v>973</v>
      </c>
      <c r="K200" s="399" t="s">
        <v>973</v>
      </c>
      <c r="L200" s="399" t="s">
        <v>973</v>
      </c>
      <c r="M200" s="399" t="s">
        <v>973</v>
      </c>
      <c r="N200" s="399" t="s">
        <v>973</v>
      </c>
      <c r="O200" s="399" t="s">
        <v>973</v>
      </c>
      <c r="P200" s="399" t="s">
        <v>973</v>
      </c>
      <c r="Q200" s="399" t="s">
        <v>973</v>
      </c>
      <c r="R200" s="399"/>
      <c r="S200" s="399"/>
      <c r="T200" s="399"/>
      <c r="U200" s="399"/>
      <c r="V200" s="399" t="s">
        <v>973</v>
      </c>
      <c r="W200" s="399" t="s">
        <v>973</v>
      </c>
      <c r="X200" s="399" t="s">
        <v>973</v>
      </c>
      <c r="Y200" s="399" t="s">
        <v>973</v>
      </c>
      <c r="Z200" s="399" t="s">
        <v>973</v>
      </c>
      <c r="AA200" s="399" t="s">
        <v>973</v>
      </c>
      <c r="AB200" s="399" t="s">
        <v>973</v>
      </c>
      <c r="AC200" s="400" t="s">
        <v>973</v>
      </c>
      <c r="AD200" s="121">
        <f>ROUND((AH200/1000),0)</f>
        <v>0</v>
      </c>
      <c r="AE200" s="83" t="s">
        <v>1820</v>
      </c>
      <c r="AG200" s="77"/>
      <c r="AH200" s="151">
        <f>'Alimentazione CE Costi'!H149</f>
        <v>0</v>
      </c>
      <c r="AI200" s="151">
        <f>'Alimentazione CE Costi'!I149</f>
        <v>1000</v>
      </c>
      <c r="AL200" s="151">
        <f>'Alimentazione CE Costi'!L149</f>
        <v>0</v>
      </c>
    </row>
    <row r="201" spans="1:38" s="84" customFormat="1" ht="15">
      <c r="A201" s="83"/>
      <c r="B201" s="396" t="s">
        <v>974</v>
      </c>
      <c r="C201" s="397"/>
      <c r="D201" s="397"/>
      <c r="E201" s="397"/>
      <c r="F201" s="397"/>
      <c r="G201" s="397"/>
      <c r="H201" s="398" t="s">
        <v>975</v>
      </c>
      <c r="I201" s="399" t="s">
        <v>976</v>
      </c>
      <c r="J201" s="399" t="s">
        <v>976</v>
      </c>
      <c r="K201" s="399" t="s">
        <v>976</v>
      </c>
      <c r="L201" s="399" t="s">
        <v>976</v>
      </c>
      <c r="M201" s="399" t="s">
        <v>976</v>
      </c>
      <c r="N201" s="399" t="s">
        <v>976</v>
      </c>
      <c r="O201" s="399" t="s">
        <v>976</v>
      </c>
      <c r="P201" s="399" t="s">
        <v>976</v>
      </c>
      <c r="Q201" s="399" t="s">
        <v>976</v>
      </c>
      <c r="R201" s="399"/>
      <c r="S201" s="399"/>
      <c r="T201" s="399"/>
      <c r="U201" s="399"/>
      <c r="V201" s="399" t="s">
        <v>976</v>
      </c>
      <c r="W201" s="399" t="s">
        <v>976</v>
      </c>
      <c r="X201" s="399" t="s">
        <v>976</v>
      </c>
      <c r="Y201" s="399" t="s">
        <v>976</v>
      </c>
      <c r="Z201" s="399" t="s">
        <v>976</v>
      </c>
      <c r="AA201" s="399" t="s">
        <v>976</v>
      </c>
      <c r="AB201" s="399" t="s">
        <v>976</v>
      </c>
      <c r="AC201" s="400" t="s">
        <v>976</v>
      </c>
      <c r="AD201" s="121">
        <f>ROUND((AH201/1000),0)</f>
        <v>6250</v>
      </c>
      <c r="AE201" s="83" t="s">
        <v>1820</v>
      </c>
      <c r="AG201" s="77"/>
      <c r="AH201" s="151">
        <f>'Alimentazione CE Costi'!H151+'Alimentazione CE Costi'!H152+'Alimentazione CE Costi'!H153+'Alimentazione CE Costi'!H154</f>
        <v>6250000</v>
      </c>
      <c r="AI201" s="151">
        <f>'Alimentazione CE Costi'!I151+'Alimentazione CE Costi'!I152+'Alimentazione CE Costi'!I153+'Alimentazione CE Costi'!I154</f>
        <v>6300000</v>
      </c>
      <c r="AL201" s="151">
        <f>'Alimentazione CE Costi'!L151+'Alimentazione CE Costi'!L152+'Alimentazione CE Costi'!L153+'Alimentazione CE Costi'!L154</f>
        <v>0</v>
      </c>
    </row>
    <row r="202" spans="1:38" s="84" customFormat="1" ht="15">
      <c r="A202" s="85"/>
      <c r="B202" s="458" t="s">
        <v>977</v>
      </c>
      <c r="C202" s="459"/>
      <c r="D202" s="459"/>
      <c r="E202" s="459"/>
      <c r="F202" s="459"/>
      <c r="G202" s="459"/>
      <c r="H202" s="460" t="s">
        <v>978</v>
      </c>
      <c r="I202" s="461" t="s">
        <v>964</v>
      </c>
      <c r="J202" s="461" t="s">
        <v>964</v>
      </c>
      <c r="K202" s="461" t="s">
        <v>964</v>
      </c>
      <c r="L202" s="461" t="s">
        <v>964</v>
      </c>
      <c r="M202" s="461" t="s">
        <v>964</v>
      </c>
      <c r="N202" s="461" t="s">
        <v>964</v>
      </c>
      <c r="O202" s="461" t="s">
        <v>964</v>
      </c>
      <c r="P202" s="461" t="s">
        <v>964</v>
      </c>
      <c r="Q202" s="461" t="s">
        <v>964</v>
      </c>
      <c r="R202" s="461"/>
      <c r="S202" s="461"/>
      <c r="T202" s="461"/>
      <c r="U202" s="461"/>
      <c r="V202" s="461" t="s">
        <v>964</v>
      </c>
      <c r="W202" s="461" t="s">
        <v>964</v>
      </c>
      <c r="X202" s="461" t="s">
        <v>964</v>
      </c>
      <c r="Y202" s="461" t="s">
        <v>964</v>
      </c>
      <c r="Z202" s="461" t="s">
        <v>964</v>
      </c>
      <c r="AA202" s="461" t="s">
        <v>964</v>
      </c>
      <c r="AB202" s="461" t="s">
        <v>964</v>
      </c>
      <c r="AC202" s="462" t="s">
        <v>964</v>
      </c>
      <c r="AD202" s="129">
        <f>SUM(AD203:AD206)</f>
        <v>3100</v>
      </c>
      <c r="AE202" s="85" t="s">
        <v>1820</v>
      </c>
      <c r="AF202" s="76" t="s">
        <v>1821</v>
      </c>
      <c r="AG202" s="77"/>
      <c r="AH202" s="159">
        <f>SUM(AH203:AH206)</f>
        <v>3100000</v>
      </c>
      <c r="AI202" s="159">
        <f>SUM(AI203:AI206)</f>
        <v>3100000</v>
      </c>
      <c r="AL202" s="159">
        <f>SUM(AL203:AL206)</f>
        <v>0</v>
      </c>
    </row>
    <row r="203" spans="1:38" s="84" customFormat="1" ht="15">
      <c r="A203" s="83" t="s">
        <v>1837</v>
      </c>
      <c r="B203" s="396" t="s">
        <v>979</v>
      </c>
      <c r="C203" s="397"/>
      <c r="D203" s="397"/>
      <c r="E203" s="397"/>
      <c r="F203" s="397"/>
      <c r="G203" s="397"/>
      <c r="H203" s="398" t="s">
        <v>980</v>
      </c>
      <c r="I203" s="399" t="s">
        <v>967</v>
      </c>
      <c r="J203" s="399" t="s">
        <v>967</v>
      </c>
      <c r="K203" s="399" t="s">
        <v>967</v>
      </c>
      <c r="L203" s="399" t="s">
        <v>967</v>
      </c>
      <c r="M203" s="399" t="s">
        <v>967</v>
      </c>
      <c r="N203" s="399" t="s">
        <v>967</v>
      </c>
      <c r="O203" s="399" t="s">
        <v>967</v>
      </c>
      <c r="P203" s="399" t="s">
        <v>967</v>
      </c>
      <c r="Q203" s="399" t="s">
        <v>967</v>
      </c>
      <c r="R203" s="399"/>
      <c r="S203" s="399"/>
      <c r="T203" s="399"/>
      <c r="U203" s="399"/>
      <c r="V203" s="399" t="s">
        <v>967</v>
      </c>
      <c r="W203" s="399" t="s">
        <v>967</v>
      </c>
      <c r="X203" s="399" t="s">
        <v>967</v>
      </c>
      <c r="Y203" s="399" t="s">
        <v>967</v>
      </c>
      <c r="Z203" s="399" t="s">
        <v>967</v>
      </c>
      <c r="AA203" s="399" t="s">
        <v>967</v>
      </c>
      <c r="AB203" s="399" t="s">
        <v>967</v>
      </c>
      <c r="AC203" s="400" t="s">
        <v>967</v>
      </c>
      <c r="AD203" s="121">
        <f>ROUND((AH203/1000),0)</f>
        <v>0</v>
      </c>
      <c r="AE203" s="83" t="s">
        <v>1820</v>
      </c>
      <c r="AG203" s="77"/>
      <c r="AH203" s="151">
        <f>'Alimentazione CE Costi'!H156</f>
        <v>0</v>
      </c>
      <c r="AI203" s="151">
        <f>'Alimentazione CE Costi'!I156</f>
        <v>0</v>
      </c>
      <c r="AL203" s="151">
        <f>'Alimentazione CE Costi'!L156</f>
        <v>0</v>
      </c>
    </row>
    <row r="204" spans="1:38" s="84" customFormat="1" ht="15">
      <c r="A204" s="83"/>
      <c r="B204" s="396" t="s">
        <v>981</v>
      </c>
      <c r="C204" s="397"/>
      <c r="D204" s="397"/>
      <c r="E204" s="397"/>
      <c r="F204" s="397"/>
      <c r="G204" s="397"/>
      <c r="H204" s="398" t="s">
        <v>982</v>
      </c>
      <c r="I204" s="399" t="s">
        <v>970</v>
      </c>
      <c r="J204" s="399" t="s">
        <v>970</v>
      </c>
      <c r="K204" s="399" t="s">
        <v>970</v>
      </c>
      <c r="L204" s="399" t="s">
        <v>970</v>
      </c>
      <c r="M204" s="399" t="s">
        <v>970</v>
      </c>
      <c r="N204" s="399" t="s">
        <v>970</v>
      </c>
      <c r="O204" s="399" t="s">
        <v>970</v>
      </c>
      <c r="P204" s="399" t="s">
        <v>970</v>
      </c>
      <c r="Q204" s="399" t="s">
        <v>970</v>
      </c>
      <c r="R204" s="399"/>
      <c r="S204" s="399"/>
      <c r="T204" s="399"/>
      <c r="U204" s="399"/>
      <c r="V204" s="399" t="s">
        <v>970</v>
      </c>
      <c r="W204" s="399" t="s">
        <v>970</v>
      </c>
      <c r="X204" s="399" t="s">
        <v>970</v>
      </c>
      <c r="Y204" s="399" t="s">
        <v>970</v>
      </c>
      <c r="Z204" s="399" t="s">
        <v>970</v>
      </c>
      <c r="AA204" s="399" t="s">
        <v>970</v>
      </c>
      <c r="AB204" s="399" t="s">
        <v>970</v>
      </c>
      <c r="AC204" s="400" t="s">
        <v>970</v>
      </c>
      <c r="AD204" s="121">
        <f>ROUND((AH204/1000),0)</f>
        <v>0</v>
      </c>
      <c r="AE204" s="83" t="s">
        <v>1820</v>
      </c>
      <c r="AG204" s="77"/>
      <c r="AH204" s="151">
        <f>'Alimentazione CE Costi'!H157</f>
        <v>0</v>
      </c>
      <c r="AI204" s="151">
        <f>'Alimentazione CE Costi'!I157</f>
        <v>0</v>
      </c>
      <c r="AL204" s="151">
        <f>'Alimentazione CE Costi'!L157</f>
        <v>0</v>
      </c>
    </row>
    <row r="205" spans="1:38" s="84" customFormat="1" ht="15">
      <c r="A205" s="83" t="s">
        <v>2035</v>
      </c>
      <c r="B205" s="396" t="s">
        <v>983</v>
      </c>
      <c r="C205" s="397"/>
      <c r="D205" s="397"/>
      <c r="E205" s="397"/>
      <c r="F205" s="397"/>
      <c r="G205" s="397"/>
      <c r="H205" s="398" t="s">
        <v>984</v>
      </c>
      <c r="I205" s="399" t="s">
        <v>973</v>
      </c>
      <c r="J205" s="399" t="s">
        <v>973</v>
      </c>
      <c r="K205" s="399" t="s">
        <v>973</v>
      </c>
      <c r="L205" s="399" t="s">
        <v>973</v>
      </c>
      <c r="M205" s="399" t="s">
        <v>973</v>
      </c>
      <c r="N205" s="399" t="s">
        <v>973</v>
      </c>
      <c r="O205" s="399" t="s">
        <v>973</v>
      </c>
      <c r="P205" s="399" t="s">
        <v>973</v>
      </c>
      <c r="Q205" s="399" t="s">
        <v>973</v>
      </c>
      <c r="R205" s="399"/>
      <c r="S205" s="399"/>
      <c r="T205" s="399"/>
      <c r="U205" s="399"/>
      <c r="V205" s="399" t="s">
        <v>973</v>
      </c>
      <c r="W205" s="399" t="s">
        <v>973</v>
      </c>
      <c r="X205" s="399" t="s">
        <v>973</v>
      </c>
      <c r="Y205" s="399" t="s">
        <v>973</v>
      </c>
      <c r="Z205" s="399" t="s">
        <v>973</v>
      </c>
      <c r="AA205" s="399" t="s">
        <v>973</v>
      </c>
      <c r="AB205" s="399" t="s">
        <v>973</v>
      </c>
      <c r="AC205" s="400" t="s">
        <v>973</v>
      </c>
      <c r="AD205" s="121">
        <f>ROUND((AH205/1000),0)</f>
        <v>0</v>
      </c>
      <c r="AE205" s="83" t="s">
        <v>1820</v>
      </c>
      <c r="AG205" s="77"/>
      <c r="AH205" s="151">
        <f>'Alimentazione CE Costi'!H158</f>
        <v>0</v>
      </c>
      <c r="AI205" s="151">
        <f>'Alimentazione CE Costi'!I158</f>
        <v>0</v>
      </c>
      <c r="AL205" s="151">
        <f>'Alimentazione CE Costi'!L158</f>
        <v>0</v>
      </c>
    </row>
    <row r="206" spans="1:38" s="84" customFormat="1" ht="15">
      <c r="A206" s="83"/>
      <c r="B206" s="396" t="s">
        <v>985</v>
      </c>
      <c r="C206" s="397"/>
      <c r="D206" s="397"/>
      <c r="E206" s="397"/>
      <c r="F206" s="397"/>
      <c r="G206" s="397"/>
      <c r="H206" s="398" t="s">
        <v>986</v>
      </c>
      <c r="I206" s="399" t="s">
        <v>976</v>
      </c>
      <c r="J206" s="399" t="s">
        <v>976</v>
      </c>
      <c r="K206" s="399" t="s">
        <v>976</v>
      </c>
      <c r="L206" s="399" t="s">
        <v>976</v>
      </c>
      <c r="M206" s="399" t="s">
        <v>976</v>
      </c>
      <c r="N206" s="399" t="s">
        <v>976</v>
      </c>
      <c r="O206" s="399" t="s">
        <v>976</v>
      </c>
      <c r="P206" s="399" t="s">
        <v>976</v>
      </c>
      <c r="Q206" s="399" t="s">
        <v>976</v>
      </c>
      <c r="R206" s="399"/>
      <c r="S206" s="399"/>
      <c r="T206" s="399"/>
      <c r="U206" s="399"/>
      <c r="V206" s="399" t="s">
        <v>976</v>
      </c>
      <c r="W206" s="399" t="s">
        <v>976</v>
      </c>
      <c r="X206" s="399" t="s">
        <v>976</v>
      </c>
      <c r="Y206" s="399" t="s">
        <v>976</v>
      </c>
      <c r="Z206" s="399" t="s">
        <v>976</v>
      </c>
      <c r="AA206" s="399" t="s">
        <v>976</v>
      </c>
      <c r="AB206" s="399" t="s">
        <v>976</v>
      </c>
      <c r="AC206" s="400" t="s">
        <v>976</v>
      </c>
      <c r="AD206" s="121">
        <f>ROUND((AH206/1000),0)</f>
        <v>3100</v>
      </c>
      <c r="AE206" s="83" t="s">
        <v>1820</v>
      </c>
      <c r="AG206" s="77"/>
      <c r="AH206" s="151">
        <f>'Alimentazione CE Costi'!H160+'Alimentazione CE Costi'!H161</f>
        <v>3100000</v>
      </c>
      <c r="AI206" s="151">
        <f>'Alimentazione CE Costi'!I160+'Alimentazione CE Costi'!I161</f>
        <v>3100000</v>
      </c>
      <c r="AL206" s="151">
        <f>'Alimentazione CE Costi'!L160+'Alimentazione CE Costi'!L161</f>
        <v>0</v>
      </c>
    </row>
    <row r="207" spans="1:38" s="84" customFormat="1" ht="15">
      <c r="A207" s="85"/>
      <c r="B207" s="458" t="s">
        <v>987</v>
      </c>
      <c r="C207" s="459"/>
      <c r="D207" s="459"/>
      <c r="E207" s="459"/>
      <c r="F207" s="459"/>
      <c r="G207" s="459"/>
      <c r="H207" s="460" t="s">
        <v>988</v>
      </c>
      <c r="I207" s="461" t="s">
        <v>989</v>
      </c>
      <c r="J207" s="461" t="s">
        <v>989</v>
      </c>
      <c r="K207" s="461" t="s">
        <v>989</v>
      </c>
      <c r="L207" s="461" t="s">
        <v>989</v>
      </c>
      <c r="M207" s="461" t="s">
        <v>989</v>
      </c>
      <c r="N207" s="461" t="s">
        <v>989</v>
      </c>
      <c r="O207" s="461" t="s">
        <v>989</v>
      </c>
      <c r="P207" s="461" t="s">
        <v>989</v>
      </c>
      <c r="Q207" s="461" t="s">
        <v>989</v>
      </c>
      <c r="R207" s="461"/>
      <c r="S207" s="461"/>
      <c r="T207" s="461"/>
      <c r="U207" s="461"/>
      <c r="V207" s="461" t="s">
        <v>989</v>
      </c>
      <c r="W207" s="461" t="s">
        <v>989</v>
      </c>
      <c r="X207" s="461" t="s">
        <v>989</v>
      </c>
      <c r="Y207" s="461" t="s">
        <v>989</v>
      </c>
      <c r="Z207" s="461" t="s">
        <v>989</v>
      </c>
      <c r="AA207" s="461" t="s">
        <v>989</v>
      </c>
      <c r="AB207" s="461" t="s">
        <v>989</v>
      </c>
      <c r="AC207" s="462" t="s">
        <v>989</v>
      </c>
      <c r="AD207" s="129">
        <f>SUM(AD208:AD211)+AD216</f>
        <v>49571</v>
      </c>
      <c r="AE207" s="85" t="s">
        <v>1820</v>
      </c>
      <c r="AF207" s="76" t="s">
        <v>1821</v>
      </c>
      <c r="AG207" s="77"/>
      <c r="AH207" s="159">
        <f>SUM(AH208:AH211)+AH216</f>
        <v>49570517</v>
      </c>
      <c r="AI207" s="159">
        <f>SUM(AI208:AI211)+AI216</f>
        <v>51002198</v>
      </c>
      <c r="AL207" s="159">
        <f>SUM(AL208:AL211)+AL216</f>
        <v>0</v>
      </c>
    </row>
    <row r="208" spans="1:38" s="84" customFormat="1" ht="15">
      <c r="A208" s="83" t="s">
        <v>1837</v>
      </c>
      <c r="B208" s="396" t="s">
        <v>990</v>
      </c>
      <c r="C208" s="397"/>
      <c r="D208" s="397"/>
      <c r="E208" s="397"/>
      <c r="F208" s="397"/>
      <c r="G208" s="397"/>
      <c r="H208" s="398" t="s">
        <v>991</v>
      </c>
      <c r="I208" s="399" t="s">
        <v>992</v>
      </c>
      <c r="J208" s="399" t="s">
        <v>992</v>
      </c>
      <c r="K208" s="399" t="s">
        <v>992</v>
      </c>
      <c r="L208" s="399" t="s">
        <v>992</v>
      </c>
      <c r="M208" s="399" t="s">
        <v>992</v>
      </c>
      <c r="N208" s="399" t="s">
        <v>992</v>
      </c>
      <c r="O208" s="399" t="s">
        <v>992</v>
      </c>
      <c r="P208" s="399" t="s">
        <v>992</v>
      </c>
      <c r="Q208" s="399" t="s">
        <v>992</v>
      </c>
      <c r="R208" s="399"/>
      <c r="S208" s="399"/>
      <c r="T208" s="399"/>
      <c r="U208" s="399"/>
      <c r="V208" s="399" t="s">
        <v>992</v>
      </c>
      <c r="W208" s="399" t="s">
        <v>992</v>
      </c>
      <c r="X208" s="399" t="s">
        <v>992</v>
      </c>
      <c r="Y208" s="399" t="s">
        <v>992</v>
      </c>
      <c r="Z208" s="399" t="s">
        <v>992</v>
      </c>
      <c r="AA208" s="399" t="s">
        <v>992</v>
      </c>
      <c r="AB208" s="399" t="s">
        <v>992</v>
      </c>
      <c r="AC208" s="400" t="s">
        <v>992</v>
      </c>
      <c r="AD208" s="121">
        <f>ROUND((AH208/1000),0)</f>
        <v>21924</v>
      </c>
      <c r="AE208" s="83" t="s">
        <v>1820</v>
      </c>
      <c r="AG208" s="77"/>
      <c r="AH208" s="151">
        <f>'Alimentazione CE Costi'!H164+'Alimentazione CE Costi'!H165</f>
        <v>21924102</v>
      </c>
      <c r="AI208" s="151">
        <f>'Alimentazione CE Costi'!I164+'Alimentazione CE Costi'!I165</f>
        <v>23289606</v>
      </c>
      <c r="AL208" s="151">
        <f>'Alimentazione CE Costi'!L164+'Alimentazione CE Costi'!L165</f>
        <v>0</v>
      </c>
    </row>
    <row r="209" spans="1:38" s="84" customFormat="1" ht="15">
      <c r="A209" s="83"/>
      <c r="B209" s="396" t="s">
        <v>993</v>
      </c>
      <c r="C209" s="397"/>
      <c r="D209" s="397"/>
      <c r="E209" s="397"/>
      <c r="F209" s="397"/>
      <c r="G209" s="397"/>
      <c r="H209" s="398" t="s">
        <v>1181</v>
      </c>
      <c r="I209" s="399" t="s">
        <v>1182</v>
      </c>
      <c r="J209" s="399" t="s">
        <v>1182</v>
      </c>
      <c r="K209" s="399" t="s">
        <v>1182</v>
      </c>
      <c r="L209" s="399" t="s">
        <v>1182</v>
      </c>
      <c r="M209" s="399" t="s">
        <v>1182</v>
      </c>
      <c r="N209" s="399" t="s">
        <v>1182</v>
      </c>
      <c r="O209" s="399" t="s">
        <v>1182</v>
      </c>
      <c r="P209" s="399" t="s">
        <v>1182</v>
      </c>
      <c r="Q209" s="399" t="s">
        <v>1182</v>
      </c>
      <c r="R209" s="399"/>
      <c r="S209" s="399"/>
      <c r="T209" s="399"/>
      <c r="U209" s="399"/>
      <c r="V209" s="399" t="s">
        <v>1182</v>
      </c>
      <c r="W209" s="399" t="s">
        <v>1182</v>
      </c>
      <c r="X209" s="399" t="s">
        <v>1182</v>
      </c>
      <c r="Y209" s="399" t="s">
        <v>1182</v>
      </c>
      <c r="Z209" s="399" t="s">
        <v>1182</v>
      </c>
      <c r="AA209" s="399" t="s">
        <v>1182</v>
      </c>
      <c r="AB209" s="399" t="s">
        <v>1182</v>
      </c>
      <c r="AC209" s="400" t="s">
        <v>1182</v>
      </c>
      <c r="AD209" s="121">
        <f>ROUND((AH209/1000),0)</f>
        <v>0</v>
      </c>
      <c r="AE209" s="83" t="s">
        <v>1820</v>
      </c>
      <c r="AG209" s="77"/>
      <c r="AH209" s="151">
        <f>'Alimentazione CE Costi'!H166</f>
        <v>0</v>
      </c>
      <c r="AI209" s="151">
        <f>'Alimentazione CE Costi'!I166</f>
        <v>0</v>
      </c>
      <c r="AL209" s="151">
        <f>'Alimentazione CE Costi'!L166</f>
        <v>0</v>
      </c>
    </row>
    <row r="210" spans="1:38" s="84" customFormat="1" ht="15">
      <c r="A210" s="83" t="s">
        <v>2035</v>
      </c>
      <c r="B210" s="396" t="s">
        <v>1183</v>
      </c>
      <c r="C210" s="397"/>
      <c r="D210" s="397"/>
      <c r="E210" s="397"/>
      <c r="F210" s="397"/>
      <c r="G210" s="397"/>
      <c r="H210" s="398" t="s">
        <v>1184</v>
      </c>
      <c r="I210" s="399" t="s">
        <v>1185</v>
      </c>
      <c r="J210" s="399" t="s">
        <v>1185</v>
      </c>
      <c r="K210" s="399" t="s">
        <v>1185</v>
      </c>
      <c r="L210" s="399" t="s">
        <v>1185</v>
      </c>
      <c r="M210" s="399" t="s">
        <v>1185</v>
      </c>
      <c r="N210" s="399" t="s">
        <v>1185</v>
      </c>
      <c r="O210" s="399" t="s">
        <v>1185</v>
      </c>
      <c r="P210" s="399" t="s">
        <v>1185</v>
      </c>
      <c r="Q210" s="399" t="s">
        <v>1185</v>
      </c>
      <c r="R210" s="399"/>
      <c r="S210" s="399"/>
      <c r="T210" s="399"/>
      <c r="U210" s="399"/>
      <c r="V210" s="399" t="s">
        <v>1185</v>
      </c>
      <c r="W210" s="399" t="s">
        <v>1185</v>
      </c>
      <c r="X210" s="399" t="s">
        <v>1185</v>
      </c>
      <c r="Y210" s="399" t="s">
        <v>1185</v>
      </c>
      <c r="Z210" s="399" t="s">
        <v>1185</v>
      </c>
      <c r="AA210" s="399" t="s">
        <v>1185</v>
      </c>
      <c r="AB210" s="399" t="s">
        <v>1185</v>
      </c>
      <c r="AC210" s="400" t="s">
        <v>1185</v>
      </c>
      <c r="AD210" s="121">
        <f>ROUND((AH210/1000),0)</f>
        <v>7713</v>
      </c>
      <c r="AE210" s="83" t="s">
        <v>1820</v>
      </c>
      <c r="AG210" s="77"/>
      <c r="AH210" s="151">
        <f>'Alimentazione CE Costi'!H168+'Alimentazione CE Costi'!H169</f>
        <v>7712592</v>
      </c>
      <c r="AI210" s="151">
        <f>'Alimentazione CE Costi'!I168+'Alimentazione CE Costi'!I169</f>
        <v>7712592</v>
      </c>
      <c r="AL210" s="151">
        <f>'Alimentazione CE Costi'!L168+'Alimentazione CE Costi'!L169</f>
        <v>0</v>
      </c>
    </row>
    <row r="211" spans="1:38" s="84" customFormat="1" ht="15">
      <c r="A211" s="87"/>
      <c r="B211" s="448" t="s">
        <v>1186</v>
      </c>
      <c r="C211" s="449"/>
      <c r="D211" s="449"/>
      <c r="E211" s="449"/>
      <c r="F211" s="449"/>
      <c r="G211" s="449"/>
      <c r="H211" s="484" t="s">
        <v>1187</v>
      </c>
      <c r="I211" s="485" t="s">
        <v>1188</v>
      </c>
      <c r="J211" s="485" t="s">
        <v>1188</v>
      </c>
      <c r="K211" s="485" t="s">
        <v>1188</v>
      </c>
      <c r="L211" s="485" t="s">
        <v>1188</v>
      </c>
      <c r="M211" s="485" t="s">
        <v>1188</v>
      </c>
      <c r="N211" s="485" t="s">
        <v>1188</v>
      </c>
      <c r="O211" s="485" t="s">
        <v>1188</v>
      </c>
      <c r="P211" s="485" t="s">
        <v>1188</v>
      </c>
      <c r="Q211" s="485" t="s">
        <v>1188</v>
      </c>
      <c r="R211" s="485"/>
      <c r="S211" s="485"/>
      <c r="T211" s="485"/>
      <c r="U211" s="485"/>
      <c r="V211" s="485" t="s">
        <v>1188</v>
      </c>
      <c r="W211" s="485" t="s">
        <v>1188</v>
      </c>
      <c r="X211" s="485" t="s">
        <v>1188</v>
      </c>
      <c r="Y211" s="485" t="s">
        <v>1188</v>
      </c>
      <c r="Z211" s="485" t="s">
        <v>1188</v>
      </c>
      <c r="AA211" s="485" t="s">
        <v>1188</v>
      </c>
      <c r="AB211" s="485" t="s">
        <v>1188</v>
      </c>
      <c r="AC211" s="486" t="s">
        <v>1188</v>
      </c>
      <c r="AD211" s="124">
        <f>SUM(AD212:AD215)</f>
        <v>18320</v>
      </c>
      <c r="AE211" s="87" t="s">
        <v>1820</v>
      </c>
      <c r="AF211" s="76" t="s">
        <v>1821</v>
      </c>
      <c r="AG211" s="77"/>
      <c r="AH211" s="155">
        <f>SUM(AH212:AH215)</f>
        <v>18320000</v>
      </c>
      <c r="AI211" s="155">
        <f>SUM(AI212:AI215)</f>
        <v>18320000</v>
      </c>
      <c r="AL211" s="155">
        <f>SUM(AL212:AL215)</f>
        <v>0</v>
      </c>
    </row>
    <row r="212" spans="1:38" s="84" customFormat="1" ht="15">
      <c r="A212" s="83"/>
      <c r="B212" s="396" t="s">
        <v>1189</v>
      </c>
      <c r="C212" s="397"/>
      <c r="D212" s="397"/>
      <c r="E212" s="397"/>
      <c r="F212" s="397"/>
      <c r="G212" s="397"/>
      <c r="H212" s="432" t="s">
        <v>1190</v>
      </c>
      <c r="I212" s="433" t="s">
        <v>1005</v>
      </c>
      <c r="J212" s="433" t="s">
        <v>1005</v>
      </c>
      <c r="K212" s="433" t="s">
        <v>1005</v>
      </c>
      <c r="L212" s="433" t="s">
        <v>1005</v>
      </c>
      <c r="M212" s="433" t="s">
        <v>1005</v>
      </c>
      <c r="N212" s="433" t="s">
        <v>1005</v>
      </c>
      <c r="O212" s="433" t="s">
        <v>1005</v>
      </c>
      <c r="P212" s="433" t="s">
        <v>1005</v>
      </c>
      <c r="Q212" s="433" t="s">
        <v>1005</v>
      </c>
      <c r="R212" s="433"/>
      <c r="S212" s="433"/>
      <c r="T212" s="433"/>
      <c r="U212" s="433"/>
      <c r="V212" s="433" t="s">
        <v>1005</v>
      </c>
      <c r="W212" s="433" t="s">
        <v>1005</v>
      </c>
      <c r="X212" s="433" t="s">
        <v>1005</v>
      </c>
      <c r="Y212" s="433" t="s">
        <v>1005</v>
      </c>
      <c r="Z212" s="433" t="s">
        <v>1005</v>
      </c>
      <c r="AA212" s="433" t="s">
        <v>1005</v>
      </c>
      <c r="AB212" s="433" t="s">
        <v>1005</v>
      </c>
      <c r="AC212" s="434" t="s">
        <v>1005</v>
      </c>
      <c r="AD212" s="121">
        <f>ROUND((AH212/1000),0)</f>
        <v>0</v>
      </c>
      <c r="AE212" s="83" t="s">
        <v>1820</v>
      </c>
      <c r="AG212" s="77"/>
      <c r="AH212" s="151">
        <f>'Alimentazione CE Costi'!H171</f>
        <v>0</v>
      </c>
      <c r="AI212" s="151">
        <f>'Alimentazione CE Costi'!I171</f>
        <v>0</v>
      </c>
      <c r="AL212" s="151">
        <f>'Alimentazione CE Costi'!L171</f>
        <v>0</v>
      </c>
    </row>
    <row r="213" spans="1:38" s="84" customFormat="1" ht="15">
      <c r="A213" s="83"/>
      <c r="B213" s="396" t="s">
        <v>1006</v>
      </c>
      <c r="C213" s="397"/>
      <c r="D213" s="397"/>
      <c r="E213" s="397"/>
      <c r="F213" s="397"/>
      <c r="G213" s="397"/>
      <c r="H213" s="432" t="s">
        <v>1007</v>
      </c>
      <c r="I213" s="433" t="s">
        <v>1008</v>
      </c>
      <c r="J213" s="433" t="s">
        <v>1008</v>
      </c>
      <c r="K213" s="433" t="s">
        <v>1008</v>
      </c>
      <c r="L213" s="433" t="s">
        <v>1008</v>
      </c>
      <c r="M213" s="433" t="s">
        <v>1008</v>
      </c>
      <c r="N213" s="433" t="s">
        <v>1008</v>
      </c>
      <c r="O213" s="433" t="s">
        <v>1008</v>
      </c>
      <c r="P213" s="433" t="s">
        <v>1008</v>
      </c>
      <c r="Q213" s="433" t="s">
        <v>1008</v>
      </c>
      <c r="R213" s="433"/>
      <c r="S213" s="433"/>
      <c r="T213" s="433"/>
      <c r="U213" s="433"/>
      <c r="V213" s="433" t="s">
        <v>1008</v>
      </c>
      <c r="W213" s="433" t="s">
        <v>1008</v>
      </c>
      <c r="X213" s="433" t="s">
        <v>1008</v>
      </c>
      <c r="Y213" s="433" t="s">
        <v>1008</v>
      </c>
      <c r="Z213" s="433" t="s">
        <v>1008</v>
      </c>
      <c r="AA213" s="433" t="s">
        <v>1008</v>
      </c>
      <c r="AB213" s="433" t="s">
        <v>1008</v>
      </c>
      <c r="AC213" s="434" t="s">
        <v>1008</v>
      </c>
      <c r="AD213" s="121">
        <f>ROUND((AH213/1000),0)</f>
        <v>0</v>
      </c>
      <c r="AE213" s="83" t="s">
        <v>1820</v>
      </c>
      <c r="AG213" s="77"/>
      <c r="AH213" s="151">
        <f>'Alimentazione CE Costi'!H172</f>
        <v>0</v>
      </c>
      <c r="AI213" s="151">
        <f>'Alimentazione CE Costi'!I172</f>
        <v>0</v>
      </c>
      <c r="AL213" s="151">
        <f>'Alimentazione CE Costi'!L172</f>
        <v>0</v>
      </c>
    </row>
    <row r="214" spans="1:38" s="84" customFormat="1" ht="15">
      <c r="A214" s="83"/>
      <c r="B214" s="396" t="s">
        <v>1009</v>
      </c>
      <c r="C214" s="397"/>
      <c r="D214" s="397"/>
      <c r="E214" s="397"/>
      <c r="F214" s="397"/>
      <c r="G214" s="397"/>
      <c r="H214" s="432" t="s">
        <v>1010</v>
      </c>
      <c r="I214" s="433" t="s">
        <v>1011</v>
      </c>
      <c r="J214" s="433" t="s">
        <v>1011</v>
      </c>
      <c r="K214" s="433" t="s">
        <v>1011</v>
      </c>
      <c r="L214" s="433" t="s">
        <v>1011</v>
      </c>
      <c r="M214" s="433" t="s">
        <v>1011</v>
      </c>
      <c r="N214" s="433" t="s">
        <v>1011</v>
      </c>
      <c r="O214" s="433" t="s">
        <v>1011</v>
      </c>
      <c r="P214" s="433" t="s">
        <v>1011</v>
      </c>
      <c r="Q214" s="433" t="s">
        <v>1011</v>
      </c>
      <c r="R214" s="433"/>
      <c r="S214" s="433"/>
      <c r="T214" s="433"/>
      <c r="U214" s="433"/>
      <c r="V214" s="433" t="s">
        <v>1011</v>
      </c>
      <c r="W214" s="433" t="s">
        <v>1011</v>
      </c>
      <c r="X214" s="433" t="s">
        <v>1011</v>
      </c>
      <c r="Y214" s="433" t="s">
        <v>1011</v>
      </c>
      <c r="Z214" s="433" t="s">
        <v>1011</v>
      </c>
      <c r="AA214" s="433" t="s">
        <v>1011</v>
      </c>
      <c r="AB214" s="433" t="s">
        <v>1011</v>
      </c>
      <c r="AC214" s="434" t="s">
        <v>1011</v>
      </c>
      <c r="AD214" s="121">
        <f>ROUND((AH214/1000),0)</f>
        <v>18320</v>
      </c>
      <c r="AE214" s="83" t="s">
        <v>1820</v>
      </c>
      <c r="AG214" s="77"/>
      <c r="AH214" s="151">
        <f>'Alimentazione CE Costi'!H173</f>
        <v>18320000</v>
      </c>
      <c r="AI214" s="151">
        <f>'Alimentazione CE Costi'!I173</f>
        <v>18320000</v>
      </c>
      <c r="AL214" s="151">
        <f>'Alimentazione CE Costi'!L173</f>
        <v>0</v>
      </c>
    </row>
    <row r="215" spans="1:38" s="84" customFormat="1" ht="15">
      <c r="A215" s="83"/>
      <c r="B215" s="396" t="s">
        <v>1012</v>
      </c>
      <c r="C215" s="397"/>
      <c r="D215" s="397"/>
      <c r="E215" s="397"/>
      <c r="F215" s="397"/>
      <c r="G215" s="397"/>
      <c r="H215" s="432" t="s">
        <v>1013</v>
      </c>
      <c r="I215" s="433" t="s">
        <v>1014</v>
      </c>
      <c r="J215" s="433" t="s">
        <v>1014</v>
      </c>
      <c r="K215" s="433" t="s">
        <v>1014</v>
      </c>
      <c r="L215" s="433" t="s">
        <v>1014</v>
      </c>
      <c r="M215" s="433" t="s">
        <v>1014</v>
      </c>
      <c r="N215" s="433" t="s">
        <v>1014</v>
      </c>
      <c r="O215" s="433" t="s">
        <v>1014</v>
      </c>
      <c r="P215" s="433" t="s">
        <v>1014</v>
      </c>
      <c r="Q215" s="433" t="s">
        <v>1014</v>
      </c>
      <c r="R215" s="433"/>
      <c r="S215" s="433"/>
      <c r="T215" s="433"/>
      <c r="U215" s="433"/>
      <c r="V215" s="433" t="s">
        <v>1014</v>
      </c>
      <c r="W215" s="433" t="s">
        <v>1014</v>
      </c>
      <c r="X215" s="433" t="s">
        <v>1014</v>
      </c>
      <c r="Y215" s="433" t="s">
        <v>1014</v>
      </c>
      <c r="Z215" s="433" t="s">
        <v>1014</v>
      </c>
      <c r="AA215" s="433" t="s">
        <v>1014</v>
      </c>
      <c r="AB215" s="433" t="s">
        <v>1014</v>
      </c>
      <c r="AC215" s="434" t="s">
        <v>1014</v>
      </c>
      <c r="AD215" s="121">
        <f>ROUND((AH215/1000),0)</f>
        <v>0</v>
      </c>
      <c r="AE215" s="83" t="s">
        <v>1820</v>
      </c>
      <c r="AG215" s="77"/>
      <c r="AH215" s="151">
        <f>'Alimentazione CE Costi'!H174</f>
        <v>0</v>
      </c>
      <c r="AI215" s="151">
        <f>'Alimentazione CE Costi'!I174</f>
        <v>0</v>
      </c>
      <c r="AL215" s="151">
        <f>'Alimentazione CE Costi'!L174</f>
        <v>0</v>
      </c>
    </row>
    <row r="216" spans="1:38" s="84" customFormat="1" ht="15">
      <c r="A216" s="83"/>
      <c r="B216" s="396" t="s">
        <v>1015</v>
      </c>
      <c r="C216" s="397"/>
      <c r="D216" s="397"/>
      <c r="E216" s="397"/>
      <c r="F216" s="397"/>
      <c r="G216" s="397"/>
      <c r="H216" s="398" t="s">
        <v>1016</v>
      </c>
      <c r="I216" s="399" t="s">
        <v>1017</v>
      </c>
      <c r="J216" s="399" t="s">
        <v>1017</v>
      </c>
      <c r="K216" s="399" t="s">
        <v>1017</v>
      </c>
      <c r="L216" s="399" t="s">
        <v>1017</v>
      </c>
      <c r="M216" s="399" t="s">
        <v>1017</v>
      </c>
      <c r="N216" s="399" t="s">
        <v>1017</v>
      </c>
      <c r="O216" s="399" t="s">
        <v>1017</v>
      </c>
      <c r="P216" s="399" t="s">
        <v>1017</v>
      </c>
      <c r="Q216" s="399" t="s">
        <v>1017</v>
      </c>
      <c r="R216" s="399"/>
      <c r="S216" s="399"/>
      <c r="T216" s="399"/>
      <c r="U216" s="399"/>
      <c r="V216" s="399" t="s">
        <v>1017</v>
      </c>
      <c r="W216" s="399" t="s">
        <v>1017</v>
      </c>
      <c r="X216" s="399" t="s">
        <v>1017</v>
      </c>
      <c r="Y216" s="399" t="s">
        <v>1017</v>
      </c>
      <c r="Z216" s="399" t="s">
        <v>1017</v>
      </c>
      <c r="AA216" s="399" t="s">
        <v>1017</v>
      </c>
      <c r="AB216" s="399" t="s">
        <v>1017</v>
      </c>
      <c r="AC216" s="400" t="s">
        <v>1017</v>
      </c>
      <c r="AD216" s="121">
        <f>ROUND((AH216/1000),0)</f>
        <v>1614</v>
      </c>
      <c r="AE216" s="83" t="s">
        <v>1820</v>
      </c>
      <c r="AG216" s="77"/>
      <c r="AH216" s="151">
        <f>'Alimentazione CE Costi'!H175</f>
        <v>1613823</v>
      </c>
      <c r="AI216" s="151">
        <f>'Alimentazione CE Costi'!I175</f>
        <v>1680000</v>
      </c>
      <c r="AL216" s="151">
        <f>'Alimentazione CE Costi'!L175</f>
        <v>0</v>
      </c>
    </row>
    <row r="217" spans="1:38" s="84" customFormat="1" ht="15">
      <c r="A217" s="85"/>
      <c r="B217" s="458" t="s">
        <v>1018</v>
      </c>
      <c r="C217" s="459"/>
      <c r="D217" s="459"/>
      <c r="E217" s="459"/>
      <c r="F217" s="459"/>
      <c r="G217" s="459"/>
      <c r="H217" s="460" t="s">
        <v>1019</v>
      </c>
      <c r="I217" s="461" t="s">
        <v>1020</v>
      </c>
      <c r="J217" s="461" t="s">
        <v>1020</v>
      </c>
      <c r="K217" s="461" t="s">
        <v>1020</v>
      </c>
      <c r="L217" s="461" t="s">
        <v>1020</v>
      </c>
      <c r="M217" s="461" t="s">
        <v>1020</v>
      </c>
      <c r="N217" s="461" t="s">
        <v>1020</v>
      </c>
      <c r="O217" s="461" t="s">
        <v>1020</v>
      </c>
      <c r="P217" s="461" t="s">
        <v>1020</v>
      </c>
      <c r="Q217" s="461" t="s">
        <v>1020</v>
      </c>
      <c r="R217" s="461"/>
      <c r="S217" s="461"/>
      <c r="T217" s="461"/>
      <c r="U217" s="461"/>
      <c r="V217" s="461" t="s">
        <v>1020</v>
      </c>
      <c r="W217" s="461" t="s">
        <v>1020</v>
      </c>
      <c r="X217" s="461" t="s">
        <v>1020</v>
      </c>
      <c r="Y217" s="461" t="s">
        <v>1020</v>
      </c>
      <c r="Z217" s="461" t="s">
        <v>1020</v>
      </c>
      <c r="AA217" s="461" t="s">
        <v>1020</v>
      </c>
      <c r="AB217" s="461" t="s">
        <v>1020</v>
      </c>
      <c r="AC217" s="462" t="s">
        <v>1020</v>
      </c>
      <c r="AD217" s="129">
        <f>SUM(AD218:AD222)</f>
        <v>3921</v>
      </c>
      <c r="AE217" s="85" t="s">
        <v>1820</v>
      </c>
      <c r="AF217" s="76" t="s">
        <v>1821</v>
      </c>
      <c r="AG217" s="77"/>
      <c r="AH217" s="159">
        <f>SUM(AH218:AH222)</f>
        <v>3921000</v>
      </c>
      <c r="AI217" s="159">
        <f>SUM(AI218:AI222)</f>
        <v>3964000</v>
      </c>
      <c r="AL217" s="159">
        <f>SUM(AL218:AL222)</f>
        <v>0</v>
      </c>
    </row>
    <row r="218" spans="1:38" s="84" customFormat="1" ht="15">
      <c r="A218" s="83" t="s">
        <v>1837</v>
      </c>
      <c r="B218" s="396" t="s">
        <v>1021</v>
      </c>
      <c r="C218" s="397"/>
      <c r="D218" s="397"/>
      <c r="E218" s="397"/>
      <c r="F218" s="397"/>
      <c r="G218" s="397"/>
      <c r="H218" s="398" t="s">
        <v>1022</v>
      </c>
      <c r="I218" s="399" t="s">
        <v>1023</v>
      </c>
      <c r="J218" s="399" t="s">
        <v>1023</v>
      </c>
      <c r="K218" s="399" t="s">
        <v>1023</v>
      </c>
      <c r="L218" s="399" t="s">
        <v>1023</v>
      </c>
      <c r="M218" s="399" t="s">
        <v>1023</v>
      </c>
      <c r="N218" s="399" t="s">
        <v>1023</v>
      </c>
      <c r="O218" s="399" t="s">
        <v>1023</v>
      </c>
      <c r="P218" s="399" t="s">
        <v>1023</v>
      </c>
      <c r="Q218" s="399" t="s">
        <v>1023</v>
      </c>
      <c r="R218" s="399"/>
      <c r="S218" s="399"/>
      <c r="T218" s="399"/>
      <c r="U218" s="399"/>
      <c r="V218" s="399" t="s">
        <v>1023</v>
      </c>
      <c r="W218" s="399" t="s">
        <v>1023</v>
      </c>
      <c r="X218" s="399" t="s">
        <v>1023</v>
      </c>
      <c r="Y218" s="399" t="s">
        <v>1023</v>
      </c>
      <c r="Z218" s="399" t="s">
        <v>1023</v>
      </c>
      <c r="AA218" s="399" t="s">
        <v>1023</v>
      </c>
      <c r="AB218" s="399" t="s">
        <v>1023</v>
      </c>
      <c r="AC218" s="400" t="s">
        <v>1023</v>
      </c>
      <c r="AD218" s="121">
        <f>ROUND((AH218/1000),0)</f>
        <v>0</v>
      </c>
      <c r="AE218" s="83" t="s">
        <v>1820</v>
      </c>
      <c r="AG218" s="77"/>
      <c r="AH218" s="151">
        <f>'Alimentazione CE Costi'!H177</f>
        <v>0</v>
      </c>
      <c r="AI218" s="151">
        <f>'Alimentazione CE Costi'!I177</f>
        <v>0</v>
      </c>
      <c r="AL218" s="151">
        <f>'Alimentazione CE Costi'!L177</f>
        <v>0</v>
      </c>
    </row>
    <row r="219" spans="1:38" s="84" customFormat="1" ht="15">
      <c r="A219" s="83"/>
      <c r="B219" s="396" t="s">
        <v>1024</v>
      </c>
      <c r="C219" s="397"/>
      <c r="D219" s="397"/>
      <c r="E219" s="397"/>
      <c r="F219" s="397"/>
      <c r="G219" s="397"/>
      <c r="H219" s="398" t="s">
        <v>1025</v>
      </c>
      <c r="I219" s="399" t="s">
        <v>1026</v>
      </c>
      <c r="J219" s="399" t="s">
        <v>1026</v>
      </c>
      <c r="K219" s="399" t="s">
        <v>1026</v>
      </c>
      <c r="L219" s="399" t="s">
        <v>1026</v>
      </c>
      <c r="M219" s="399" t="s">
        <v>1026</v>
      </c>
      <c r="N219" s="399" t="s">
        <v>1026</v>
      </c>
      <c r="O219" s="399" t="s">
        <v>1026</v>
      </c>
      <c r="P219" s="399" t="s">
        <v>1026</v>
      </c>
      <c r="Q219" s="399" t="s">
        <v>1026</v>
      </c>
      <c r="R219" s="399"/>
      <c r="S219" s="399"/>
      <c r="T219" s="399"/>
      <c r="U219" s="399"/>
      <c r="V219" s="399" t="s">
        <v>1026</v>
      </c>
      <c r="W219" s="399" t="s">
        <v>1026</v>
      </c>
      <c r="X219" s="399" t="s">
        <v>1026</v>
      </c>
      <c r="Y219" s="399" t="s">
        <v>1026</v>
      </c>
      <c r="Z219" s="399" t="s">
        <v>1026</v>
      </c>
      <c r="AA219" s="399" t="s">
        <v>1026</v>
      </c>
      <c r="AB219" s="399" t="s">
        <v>1026</v>
      </c>
      <c r="AC219" s="400" t="s">
        <v>1026</v>
      </c>
      <c r="AD219" s="121">
        <f>ROUND((AH219/1000),0)</f>
        <v>0</v>
      </c>
      <c r="AE219" s="83" t="s">
        <v>1820</v>
      </c>
      <c r="AG219" s="77"/>
      <c r="AH219" s="151">
        <f>'Alimentazione CE Costi'!H178</f>
        <v>0</v>
      </c>
      <c r="AI219" s="151">
        <f>'Alimentazione CE Costi'!I178</f>
        <v>0</v>
      </c>
      <c r="AL219" s="151">
        <f>'Alimentazione CE Costi'!L178</f>
        <v>0</v>
      </c>
    </row>
    <row r="220" spans="1:38" s="84" customFormat="1" ht="15">
      <c r="A220" s="83" t="s">
        <v>2042</v>
      </c>
      <c r="B220" s="396" t="s">
        <v>1027</v>
      </c>
      <c r="C220" s="397"/>
      <c r="D220" s="397"/>
      <c r="E220" s="397"/>
      <c r="F220" s="397"/>
      <c r="G220" s="397"/>
      <c r="H220" s="398" t="s">
        <v>1028</v>
      </c>
      <c r="I220" s="399" t="s">
        <v>1029</v>
      </c>
      <c r="J220" s="399" t="s">
        <v>1029</v>
      </c>
      <c r="K220" s="399" t="s">
        <v>1029</v>
      </c>
      <c r="L220" s="399" t="s">
        <v>1029</v>
      </c>
      <c r="M220" s="399" t="s">
        <v>1029</v>
      </c>
      <c r="N220" s="399" t="s">
        <v>1029</v>
      </c>
      <c r="O220" s="399" t="s">
        <v>1029</v>
      </c>
      <c r="P220" s="399" t="s">
        <v>1029</v>
      </c>
      <c r="Q220" s="399" t="s">
        <v>1029</v>
      </c>
      <c r="R220" s="399"/>
      <c r="S220" s="399"/>
      <c r="T220" s="399"/>
      <c r="U220" s="399"/>
      <c r="V220" s="399" t="s">
        <v>1029</v>
      </c>
      <c r="W220" s="399" t="s">
        <v>1029</v>
      </c>
      <c r="X220" s="399" t="s">
        <v>1029</v>
      </c>
      <c r="Y220" s="399" t="s">
        <v>1029</v>
      </c>
      <c r="Z220" s="399" t="s">
        <v>1029</v>
      </c>
      <c r="AA220" s="399" t="s">
        <v>1029</v>
      </c>
      <c r="AB220" s="399" t="s">
        <v>1029</v>
      </c>
      <c r="AC220" s="400" t="s">
        <v>1029</v>
      </c>
      <c r="AD220" s="121">
        <f>ROUND((AH220/1000),0)</f>
        <v>106</v>
      </c>
      <c r="AE220" s="83" t="s">
        <v>1820</v>
      </c>
      <c r="AG220" s="77"/>
      <c r="AH220" s="151">
        <f>'Alimentazione CE Costi'!H179</f>
        <v>106000</v>
      </c>
      <c r="AI220" s="151">
        <f>'Alimentazione CE Costi'!I179</f>
        <v>106000</v>
      </c>
      <c r="AL220" s="151">
        <f>'Alimentazione CE Costi'!L179</f>
        <v>0</v>
      </c>
    </row>
    <row r="221" spans="1:38" s="84" customFormat="1" ht="15">
      <c r="A221" s="83"/>
      <c r="B221" s="396" t="s">
        <v>1030</v>
      </c>
      <c r="C221" s="397"/>
      <c r="D221" s="397"/>
      <c r="E221" s="397"/>
      <c r="F221" s="397"/>
      <c r="G221" s="397"/>
      <c r="H221" s="398" t="s">
        <v>583</v>
      </c>
      <c r="I221" s="399" t="s">
        <v>1031</v>
      </c>
      <c r="J221" s="399" t="s">
        <v>1031</v>
      </c>
      <c r="K221" s="399" t="s">
        <v>1031</v>
      </c>
      <c r="L221" s="399" t="s">
        <v>1031</v>
      </c>
      <c r="M221" s="399" t="s">
        <v>1031</v>
      </c>
      <c r="N221" s="399" t="s">
        <v>1031</v>
      </c>
      <c r="O221" s="399" t="s">
        <v>1031</v>
      </c>
      <c r="P221" s="399" t="s">
        <v>1031</v>
      </c>
      <c r="Q221" s="399" t="s">
        <v>1031</v>
      </c>
      <c r="R221" s="399"/>
      <c r="S221" s="399"/>
      <c r="T221" s="399"/>
      <c r="U221" s="399"/>
      <c r="V221" s="399" t="s">
        <v>1031</v>
      </c>
      <c r="W221" s="399" t="s">
        <v>1031</v>
      </c>
      <c r="X221" s="399" t="s">
        <v>1031</v>
      </c>
      <c r="Y221" s="399" t="s">
        <v>1031</v>
      </c>
      <c r="Z221" s="399" t="s">
        <v>1031</v>
      </c>
      <c r="AA221" s="399" t="s">
        <v>1031</v>
      </c>
      <c r="AB221" s="399" t="s">
        <v>1031</v>
      </c>
      <c r="AC221" s="400" t="s">
        <v>1031</v>
      </c>
      <c r="AD221" s="121">
        <f>ROUND((AH221/1000),0)</f>
        <v>3815</v>
      </c>
      <c r="AE221" s="83" t="s">
        <v>1820</v>
      </c>
      <c r="AG221" s="77"/>
      <c r="AH221" s="151">
        <f>'Alimentazione CE Costi'!H180</f>
        <v>3815000</v>
      </c>
      <c r="AI221" s="151">
        <f>'Alimentazione CE Costi'!I180</f>
        <v>3858000</v>
      </c>
      <c r="AL221" s="151">
        <f>'Alimentazione CE Costi'!L180</f>
        <v>0</v>
      </c>
    </row>
    <row r="222" spans="1:38" s="84" customFormat="1" ht="15">
      <c r="A222" s="94"/>
      <c r="B222" s="396" t="s">
        <v>1032</v>
      </c>
      <c r="C222" s="397"/>
      <c r="D222" s="397"/>
      <c r="E222" s="397"/>
      <c r="F222" s="397"/>
      <c r="G222" s="397"/>
      <c r="H222" s="398" t="s">
        <v>1033</v>
      </c>
      <c r="I222" s="399" t="s">
        <v>959</v>
      </c>
      <c r="J222" s="399" t="s">
        <v>959</v>
      </c>
      <c r="K222" s="399" t="s">
        <v>959</v>
      </c>
      <c r="L222" s="399" t="s">
        <v>959</v>
      </c>
      <c r="M222" s="399" t="s">
        <v>959</v>
      </c>
      <c r="N222" s="399" t="s">
        <v>959</v>
      </c>
      <c r="O222" s="399" t="s">
        <v>959</v>
      </c>
      <c r="P222" s="399" t="s">
        <v>959</v>
      </c>
      <c r="Q222" s="399" t="s">
        <v>959</v>
      </c>
      <c r="R222" s="399"/>
      <c r="S222" s="399"/>
      <c r="T222" s="399"/>
      <c r="U222" s="399"/>
      <c r="V222" s="399" t="s">
        <v>959</v>
      </c>
      <c r="W222" s="399" t="s">
        <v>959</v>
      </c>
      <c r="X222" s="399" t="s">
        <v>959</v>
      </c>
      <c r="Y222" s="399" t="s">
        <v>959</v>
      </c>
      <c r="Z222" s="399" t="s">
        <v>959</v>
      </c>
      <c r="AA222" s="399" t="s">
        <v>959</v>
      </c>
      <c r="AB222" s="399" t="s">
        <v>959</v>
      </c>
      <c r="AC222" s="400" t="s">
        <v>959</v>
      </c>
      <c r="AD222" s="121">
        <f>ROUND((AH222/1000),0)</f>
        <v>0</v>
      </c>
      <c r="AE222" s="83" t="s">
        <v>1820</v>
      </c>
      <c r="AG222" s="77"/>
      <c r="AH222" s="151">
        <f>'Alimentazione CE Costi'!H181</f>
        <v>0</v>
      </c>
      <c r="AI222" s="151">
        <f>'Alimentazione CE Costi'!I181</f>
        <v>0</v>
      </c>
      <c r="AL222" s="151">
        <f>'Alimentazione CE Costi'!L181</f>
        <v>0</v>
      </c>
    </row>
    <row r="223" spans="1:38" s="84" customFormat="1" ht="15">
      <c r="A223" s="85"/>
      <c r="B223" s="458" t="s">
        <v>1034</v>
      </c>
      <c r="C223" s="459"/>
      <c r="D223" s="459"/>
      <c r="E223" s="459"/>
      <c r="F223" s="459"/>
      <c r="G223" s="459"/>
      <c r="H223" s="460" t="s">
        <v>1035</v>
      </c>
      <c r="I223" s="461" t="s">
        <v>1036</v>
      </c>
      <c r="J223" s="461" t="s">
        <v>1036</v>
      </c>
      <c r="K223" s="461" t="s">
        <v>1036</v>
      </c>
      <c r="L223" s="461" t="s">
        <v>1036</v>
      </c>
      <c r="M223" s="461" t="s">
        <v>1036</v>
      </c>
      <c r="N223" s="461" t="s">
        <v>1036</v>
      </c>
      <c r="O223" s="461" t="s">
        <v>1036</v>
      </c>
      <c r="P223" s="461" t="s">
        <v>1036</v>
      </c>
      <c r="Q223" s="461" t="s">
        <v>1036</v>
      </c>
      <c r="R223" s="461"/>
      <c r="S223" s="461"/>
      <c r="T223" s="461"/>
      <c r="U223" s="461"/>
      <c r="V223" s="461" t="s">
        <v>1036</v>
      </c>
      <c r="W223" s="461" t="s">
        <v>1036</v>
      </c>
      <c r="X223" s="461" t="s">
        <v>1036</v>
      </c>
      <c r="Y223" s="461" t="s">
        <v>1036</v>
      </c>
      <c r="Z223" s="461" t="s">
        <v>1036</v>
      </c>
      <c r="AA223" s="461" t="s">
        <v>1036</v>
      </c>
      <c r="AB223" s="461" t="s">
        <v>1036</v>
      </c>
      <c r="AC223" s="462" t="s">
        <v>1036</v>
      </c>
      <c r="AD223" s="129">
        <f>SUM(AD224:AD229)</f>
        <v>2330</v>
      </c>
      <c r="AE223" s="85" t="s">
        <v>1820</v>
      </c>
      <c r="AF223" s="76" t="s">
        <v>1821</v>
      </c>
      <c r="AG223" s="77"/>
      <c r="AH223" s="159">
        <f>SUM(AH224:AH229)</f>
        <v>2330341</v>
      </c>
      <c r="AI223" s="159">
        <f>SUM(AI224:AI229)</f>
        <v>2215404</v>
      </c>
      <c r="AL223" s="159">
        <f>SUM(AL224:AL229)</f>
        <v>0</v>
      </c>
    </row>
    <row r="224" spans="1:38" s="84" customFormat="1" ht="15">
      <c r="A224" s="83" t="s">
        <v>1837</v>
      </c>
      <c r="B224" s="396" t="s">
        <v>1037</v>
      </c>
      <c r="C224" s="397"/>
      <c r="D224" s="397"/>
      <c r="E224" s="397"/>
      <c r="F224" s="397"/>
      <c r="G224" s="397"/>
      <c r="H224" s="398" t="s">
        <v>1464</v>
      </c>
      <c r="I224" s="399" t="s">
        <v>1465</v>
      </c>
      <c r="J224" s="399" t="s">
        <v>1465</v>
      </c>
      <c r="K224" s="399" t="s">
        <v>1465</v>
      </c>
      <c r="L224" s="399" t="s">
        <v>1465</v>
      </c>
      <c r="M224" s="399" t="s">
        <v>1465</v>
      </c>
      <c r="N224" s="399" t="s">
        <v>1465</v>
      </c>
      <c r="O224" s="399" t="s">
        <v>1465</v>
      </c>
      <c r="P224" s="399" t="s">
        <v>1465</v>
      </c>
      <c r="Q224" s="399" t="s">
        <v>1465</v>
      </c>
      <c r="R224" s="399"/>
      <c r="S224" s="399"/>
      <c r="T224" s="399"/>
      <c r="U224" s="399"/>
      <c r="V224" s="399" t="s">
        <v>1465</v>
      </c>
      <c r="W224" s="399" t="s">
        <v>1465</v>
      </c>
      <c r="X224" s="399" t="s">
        <v>1465</v>
      </c>
      <c r="Y224" s="399" t="s">
        <v>1465</v>
      </c>
      <c r="Z224" s="399" t="s">
        <v>1465</v>
      </c>
      <c r="AA224" s="399" t="s">
        <v>1465</v>
      </c>
      <c r="AB224" s="399" t="s">
        <v>1465</v>
      </c>
      <c r="AC224" s="400" t="s">
        <v>1465</v>
      </c>
      <c r="AD224" s="362">
        <f>ROUND((AH224/1000),0)-1</f>
        <v>993</v>
      </c>
      <c r="AE224" s="83" t="s">
        <v>1820</v>
      </c>
      <c r="AG224" s="77"/>
      <c r="AH224" s="151">
        <f>'Alimentazione CE Costi'!H184+'Alimentazione CE Costi'!H185</f>
        <v>993525</v>
      </c>
      <c r="AI224" s="151">
        <f>'Alimentazione CE Costi'!I184+'Alimentazione CE Costi'!I185</f>
        <v>878588</v>
      </c>
      <c r="AL224" s="151">
        <f>'Alimentazione CE Costi'!L184+'Alimentazione CE Costi'!L185</f>
        <v>0</v>
      </c>
    </row>
    <row r="225" spans="1:38" s="84" customFormat="1" ht="15">
      <c r="A225" s="83"/>
      <c r="B225" s="396" t="s">
        <v>1466</v>
      </c>
      <c r="C225" s="397"/>
      <c r="D225" s="397"/>
      <c r="E225" s="397"/>
      <c r="F225" s="397"/>
      <c r="G225" s="397"/>
      <c r="H225" s="398" t="s">
        <v>1467</v>
      </c>
      <c r="I225" s="399" t="s">
        <v>1025</v>
      </c>
      <c r="J225" s="399" t="s">
        <v>1025</v>
      </c>
      <c r="K225" s="399" t="s">
        <v>1025</v>
      </c>
      <c r="L225" s="399" t="s">
        <v>1025</v>
      </c>
      <c r="M225" s="399" t="s">
        <v>1025</v>
      </c>
      <c r="N225" s="399" t="s">
        <v>1025</v>
      </c>
      <c r="O225" s="399" t="s">
        <v>1025</v>
      </c>
      <c r="P225" s="399" t="s">
        <v>1025</v>
      </c>
      <c r="Q225" s="399" t="s">
        <v>1025</v>
      </c>
      <c r="R225" s="399"/>
      <c r="S225" s="399"/>
      <c r="T225" s="399"/>
      <c r="U225" s="399"/>
      <c r="V225" s="399" t="s">
        <v>1025</v>
      </c>
      <c r="W225" s="399" t="s">
        <v>1025</v>
      </c>
      <c r="X225" s="399" t="s">
        <v>1025</v>
      </c>
      <c r="Y225" s="399" t="s">
        <v>1025</v>
      </c>
      <c r="Z225" s="399" t="s">
        <v>1025</v>
      </c>
      <c r="AA225" s="399" t="s">
        <v>1025</v>
      </c>
      <c r="AB225" s="399" t="s">
        <v>1025</v>
      </c>
      <c r="AC225" s="400" t="s">
        <v>1025</v>
      </c>
      <c r="AD225" s="121">
        <f>ROUND((AH225/1000),0)</f>
        <v>0</v>
      </c>
      <c r="AE225" s="83" t="s">
        <v>1820</v>
      </c>
      <c r="AG225" s="77"/>
      <c r="AH225" s="151">
        <f>'Alimentazione CE Costi'!H186</f>
        <v>0</v>
      </c>
      <c r="AI225" s="151">
        <f>'Alimentazione CE Costi'!I186</f>
        <v>0</v>
      </c>
      <c r="AL225" s="151">
        <f>'Alimentazione CE Costi'!L186</f>
        <v>0</v>
      </c>
    </row>
    <row r="226" spans="1:38" s="84" customFormat="1" ht="15">
      <c r="A226" s="83" t="s">
        <v>2035</v>
      </c>
      <c r="B226" s="396" t="s">
        <v>1468</v>
      </c>
      <c r="C226" s="397"/>
      <c r="D226" s="397"/>
      <c r="E226" s="397"/>
      <c r="F226" s="397"/>
      <c r="G226" s="397"/>
      <c r="H226" s="398" t="s">
        <v>1469</v>
      </c>
      <c r="I226" s="399" t="s">
        <v>1470</v>
      </c>
      <c r="J226" s="399" t="s">
        <v>1470</v>
      </c>
      <c r="K226" s="399" t="s">
        <v>1470</v>
      </c>
      <c r="L226" s="399" t="s">
        <v>1470</v>
      </c>
      <c r="M226" s="399" t="s">
        <v>1470</v>
      </c>
      <c r="N226" s="399" t="s">
        <v>1470</v>
      </c>
      <c r="O226" s="399" t="s">
        <v>1470</v>
      </c>
      <c r="P226" s="399" t="s">
        <v>1470</v>
      </c>
      <c r="Q226" s="399" t="s">
        <v>1470</v>
      </c>
      <c r="R226" s="399"/>
      <c r="S226" s="399"/>
      <c r="T226" s="399"/>
      <c r="U226" s="399"/>
      <c r="V226" s="399" t="s">
        <v>1470</v>
      </c>
      <c r="W226" s="399" t="s">
        <v>1470</v>
      </c>
      <c r="X226" s="399" t="s">
        <v>1470</v>
      </c>
      <c r="Y226" s="399" t="s">
        <v>1470</v>
      </c>
      <c r="Z226" s="399" t="s">
        <v>1470</v>
      </c>
      <c r="AA226" s="399" t="s">
        <v>1470</v>
      </c>
      <c r="AB226" s="399" t="s">
        <v>1470</v>
      </c>
      <c r="AC226" s="400" t="s">
        <v>1470</v>
      </c>
      <c r="AD226" s="121">
        <f>ROUND((AH226/1000),0)</f>
        <v>500</v>
      </c>
      <c r="AE226" s="83" t="s">
        <v>1820</v>
      </c>
      <c r="AG226" s="77"/>
      <c r="AH226" s="151">
        <f>'Alimentazione CE Costi'!H187</f>
        <v>499816</v>
      </c>
      <c r="AI226" s="151">
        <f>'Alimentazione CE Costi'!I187</f>
        <v>499816</v>
      </c>
      <c r="AL226" s="151">
        <f>'Alimentazione CE Costi'!L187</f>
        <v>0</v>
      </c>
    </row>
    <row r="227" spans="1:38" s="84" customFormat="1" ht="15">
      <c r="A227" s="83"/>
      <c r="B227" s="396" t="s">
        <v>1471</v>
      </c>
      <c r="C227" s="397"/>
      <c r="D227" s="397"/>
      <c r="E227" s="397"/>
      <c r="F227" s="397"/>
      <c r="G227" s="397"/>
      <c r="H227" s="398" t="s">
        <v>584</v>
      </c>
      <c r="I227" s="399" t="s">
        <v>1472</v>
      </c>
      <c r="J227" s="399" t="s">
        <v>1472</v>
      </c>
      <c r="K227" s="399" t="s">
        <v>1472</v>
      </c>
      <c r="L227" s="399" t="s">
        <v>1472</v>
      </c>
      <c r="M227" s="399" t="s">
        <v>1472</v>
      </c>
      <c r="N227" s="399" t="s">
        <v>1472</v>
      </c>
      <c r="O227" s="399" t="s">
        <v>1472</v>
      </c>
      <c r="P227" s="399" t="s">
        <v>1472</v>
      </c>
      <c r="Q227" s="399" t="s">
        <v>1472</v>
      </c>
      <c r="R227" s="399"/>
      <c r="S227" s="399"/>
      <c r="T227" s="399"/>
      <c r="U227" s="399"/>
      <c r="V227" s="399" t="s">
        <v>1472</v>
      </c>
      <c r="W227" s="399" t="s">
        <v>1472</v>
      </c>
      <c r="X227" s="399" t="s">
        <v>1472</v>
      </c>
      <c r="Y227" s="399" t="s">
        <v>1472</v>
      </c>
      <c r="Z227" s="399" t="s">
        <v>1472</v>
      </c>
      <c r="AA227" s="399" t="s">
        <v>1472</v>
      </c>
      <c r="AB227" s="399" t="s">
        <v>1472</v>
      </c>
      <c r="AC227" s="400" t="s">
        <v>1472</v>
      </c>
      <c r="AD227" s="121">
        <f>ROUND((AH227/1000),0)</f>
        <v>837</v>
      </c>
      <c r="AE227" s="83" t="s">
        <v>1820</v>
      </c>
      <c r="AG227" s="77"/>
      <c r="AH227" s="151">
        <f>'Alimentazione CE Costi'!H189+'Alimentazione CE Costi'!H190</f>
        <v>837000</v>
      </c>
      <c r="AI227" s="151">
        <f>'Alimentazione CE Costi'!I189+'Alimentazione CE Costi'!I190</f>
        <v>837000</v>
      </c>
      <c r="AL227" s="151">
        <f>'Alimentazione CE Costi'!L189+'Alimentazione CE Costi'!L190</f>
        <v>0</v>
      </c>
    </row>
    <row r="228" spans="1:38" s="84" customFormat="1" ht="15">
      <c r="A228" s="94"/>
      <c r="B228" s="396" t="s">
        <v>1473</v>
      </c>
      <c r="C228" s="397"/>
      <c r="D228" s="397"/>
      <c r="E228" s="397"/>
      <c r="F228" s="397"/>
      <c r="G228" s="397"/>
      <c r="H228" s="398" t="s">
        <v>1474</v>
      </c>
      <c r="I228" s="399" t="s">
        <v>959</v>
      </c>
      <c r="J228" s="399" t="s">
        <v>959</v>
      </c>
      <c r="K228" s="399" t="s">
        <v>959</v>
      </c>
      <c r="L228" s="399" t="s">
        <v>959</v>
      </c>
      <c r="M228" s="399" t="s">
        <v>959</v>
      </c>
      <c r="N228" s="399" t="s">
        <v>959</v>
      </c>
      <c r="O228" s="399" t="s">
        <v>959</v>
      </c>
      <c r="P228" s="399" t="s">
        <v>959</v>
      </c>
      <c r="Q228" s="399" t="s">
        <v>959</v>
      </c>
      <c r="R228" s="399"/>
      <c r="S228" s="399"/>
      <c r="T228" s="399"/>
      <c r="U228" s="399"/>
      <c r="V228" s="399" t="s">
        <v>959</v>
      </c>
      <c r="W228" s="399" t="s">
        <v>959</v>
      </c>
      <c r="X228" s="399" t="s">
        <v>959</v>
      </c>
      <c r="Y228" s="399" t="s">
        <v>959</v>
      </c>
      <c r="Z228" s="399" t="s">
        <v>959</v>
      </c>
      <c r="AA228" s="399" t="s">
        <v>959</v>
      </c>
      <c r="AB228" s="399" t="s">
        <v>959</v>
      </c>
      <c r="AC228" s="400" t="s">
        <v>959</v>
      </c>
      <c r="AD228" s="121">
        <f>ROUND((AH228/1000),0)</f>
        <v>0</v>
      </c>
      <c r="AE228" s="83" t="s">
        <v>1820</v>
      </c>
      <c r="AG228" s="77"/>
      <c r="AH228" s="151">
        <f>'Alimentazione CE Costi'!H191</f>
        <v>0</v>
      </c>
      <c r="AI228" s="151">
        <f>'Alimentazione CE Costi'!I191</f>
        <v>0</v>
      </c>
      <c r="AL228" s="151">
        <f>'Alimentazione CE Costi'!L191</f>
        <v>0</v>
      </c>
    </row>
    <row r="229" spans="1:38" s="84" customFormat="1" ht="15">
      <c r="A229" s="83"/>
      <c r="B229" s="396" t="s">
        <v>1475</v>
      </c>
      <c r="C229" s="397"/>
      <c r="D229" s="397"/>
      <c r="E229" s="397"/>
      <c r="F229" s="397"/>
      <c r="G229" s="397"/>
      <c r="H229" s="398" t="s">
        <v>1282</v>
      </c>
      <c r="I229" s="399" t="s">
        <v>1283</v>
      </c>
      <c r="J229" s="399" t="s">
        <v>1283</v>
      </c>
      <c r="K229" s="399" t="s">
        <v>1283</v>
      </c>
      <c r="L229" s="399" t="s">
        <v>1283</v>
      </c>
      <c r="M229" s="399" t="s">
        <v>1283</v>
      </c>
      <c r="N229" s="399" t="s">
        <v>1283</v>
      </c>
      <c r="O229" s="399" t="s">
        <v>1283</v>
      </c>
      <c r="P229" s="399" t="s">
        <v>1283</v>
      </c>
      <c r="Q229" s="399" t="s">
        <v>1283</v>
      </c>
      <c r="R229" s="399"/>
      <c r="S229" s="399"/>
      <c r="T229" s="399"/>
      <c r="U229" s="399"/>
      <c r="V229" s="399" t="s">
        <v>1283</v>
      </c>
      <c r="W229" s="399" t="s">
        <v>1283</v>
      </c>
      <c r="X229" s="399" t="s">
        <v>1283</v>
      </c>
      <c r="Y229" s="399" t="s">
        <v>1283</v>
      </c>
      <c r="Z229" s="399" t="s">
        <v>1283</v>
      </c>
      <c r="AA229" s="399" t="s">
        <v>1283</v>
      </c>
      <c r="AB229" s="399" t="s">
        <v>1283</v>
      </c>
      <c r="AC229" s="400" t="s">
        <v>1283</v>
      </c>
      <c r="AD229" s="121">
        <f>ROUND((AH229/1000),0)</f>
        <v>0</v>
      </c>
      <c r="AE229" s="83" t="s">
        <v>1820</v>
      </c>
      <c r="AG229" s="77"/>
      <c r="AH229" s="151">
        <f>'Alimentazione CE Costi'!H192</f>
        <v>0</v>
      </c>
      <c r="AI229" s="151">
        <f>'Alimentazione CE Costi'!I192</f>
        <v>0</v>
      </c>
      <c r="AL229" s="151">
        <f>'Alimentazione CE Costi'!L192</f>
        <v>0</v>
      </c>
    </row>
    <row r="230" spans="1:38" s="84" customFormat="1" ht="15">
      <c r="A230" s="85"/>
      <c r="B230" s="458" t="s">
        <v>1284</v>
      </c>
      <c r="C230" s="459"/>
      <c r="D230" s="459"/>
      <c r="E230" s="459"/>
      <c r="F230" s="459"/>
      <c r="G230" s="459"/>
      <c r="H230" s="460" t="s">
        <v>1285</v>
      </c>
      <c r="I230" s="461" t="s">
        <v>1286</v>
      </c>
      <c r="J230" s="461" t="s">
        <v>1286</v>
      </c>
      <c r="K230" s="461" t="s">
        <v>1286</v>
      </c>
      <c r="L230" s="461" t="s">
        <v>1286</v>
      </c>
      <c r="M230" s="461" t="s">
        <v>1286</v>
      </c>
      <c r="N230" s="461" t="s">
        <v>1286</v>
      </c>
      <c r="O230" s="461" t="s">
        <v>1286</v>
      </c>
      <c r="P230" s="461" t="s">
        <v>1286</v>
      </c>
      <c r="Q230" s="461" t="s">
        <v>1286</v>
      </c>
      <c r="R230" s="461"/>
      <c r="S230" s="461"/>
      <c r="T230" s="461"/>
      <c r="U230" s="461"/>
      <c r="V230" s="461" t="s">
        <v>1286</v>
      </c>
      <c r="W230" s="461" t="s">
        <v>1286</v>
      </c>
      <c r="X230" s="461" t="s">
        <v>1286</v>
      </c>
      <c r="Y230" s="461" t="s">
        <v>1286</v>
      </c>
      <c r="Z230" s="461" t="s">
        <v>1286</v>
      </c>
      <c r="AA230" s="461" t="s">
        <v>1286</v>
      </c>
      <c r="AB230" s="461" t="s">
        <v>1286</v>
      </c>
      <c r="AC230" s="462" t="s">
        <v>1286</v>
      </c>
      <c r="AD230" s="129">
        <f>SUM(AD231:AD235)</f>
        <v>237</v>
      </c>
      <c r="AE230" s="85" t="s">
        <v>1820</v>
      </c>
      <c r="AF230" s="76" t="s">
        <v>1821</v>
      </c>
      <c r="AG230" s="77"/>
      <c r="AH230" s="159">
        <f>SUM(AH231:AH235)</f>
        <v>236920</v>
      </c>
      <c r="AI230" s="159">
        <f>SUM(AI231:AI235)</f>
        <v>236920</v>
      </c>
      <c r="AL230" s="159">
        <f>SUM(AL231:AL235)</f>
        <v>0</v>
      </c>
    </row>
    <row r="231" spans="1:38" s="84" customFormat="1" ht="15">
      <c r="A231" s="83" t="s">
        <v>1837</v>
      </c>
      <c r="B231" s="396" t="s">
        <v>1287</v>
      </c>
      <c r="C231" s="397"/>
      <c r="D231" s="397"/>
      <c r="E231" s="397"/>
      <c r="F231" s="397"/>
      <c r="G231" s="397"/>
      <c r="H231" s="398" t="s">
        <v>1288</v>
      </c>
      <c r="I231" s="399" t="s">
        <v>1289</v>
      </c>
      <c r="J231" s="399" t="s">
        <v>1289</v>
      </c>
      <c r="K231" s="399" t="s">
        <v>1289</v>
      </c>
      <c r="L231" s="399" t="s">
        <v>1289</v>
      </c>
      <c r="M231" s="399" t="s">
        <v>1289</v>
      </c>
      <c r="N231" s="399" t="s">
        <v>1289</v>
      </c>
      <c r="O231" s="399" t="s">
        <v>1289</v>
      </c>
      <c r="P231" s="399" t="s">
        <v>1289</v>
      </c>
      <c r="Q231" s="399" t="s">
        <v>1289</v>
      </c>
      <c r="R231" s="399"/>
      <c r="S231" s="399"/>
      <c r="T231" s="399"/>
      <c r="U231" s="399"/>
      <c r="V231" s="399" t="s">
        <v>1289</v>
      </c>
      <c r="W231" s="399" t="s">
        <v>1289</v>
      </c>
      <c r="X231" s="399" t="s">
        <v>1289</v>
      </c>
      <c r="Y231" s="399" t="s">
        <v>1289</v>
      </c>
      <c r="Z231" s="399" t="s">
        <v>1289</v>
      </c>
      <c r="AA231" s="399" t="s">
        <v>1289</v>
      </c>
      <c r="AB231" s="399" t="s">
        <v>1289</v>
      </c>
      <c r="AC231" s="400" t="s">
        <v>1289</v>
      </c>
      <c r="AD231" s="121">
        <f>ROUND((AH231/1000),0)</f>
        <v>0</v>
      </c>
      <c r="AE231" s="83" t="s">
        <v>1820</v>
      </c>
      <c r="AG231" s="77"/>
      <c r="AH231" s="151">
        <f>'Alimentazione CE Costi'!H194</f>
        <v>0</v>
      </c>
      <c r="AI231" s="151">
        <f>'Alimentazione CE Costi'!I194</f>
        <v>0</v>
      </c>
      <c r="AL231" s="151">
        <f>'Alimentazione CE Costi'!L194</f>
        <v>0</v>
      </c>
    </row>
    <row r="232" spans="1:38" s="84" customFormat="1" ht="15">
      <c r="A232" s="83"/>
      <c r="B232" s="396" t="s">
        <v>1290</v>
      </c>
      <c r="C232" s="397"/>
      <c r="D232" s="397"/>
      <c r="E232" s="397"/>
      <c r="F232" s="397"/>
      <c r="G232" s="397"/>
      <c r="H232" s="398" t="s">
        <v>1291</v>
      </c>
      <c r="I232" s="399" t="s">
        <v>1467</v>
      </c>
      <c r="J232" s="399" t="s">
        <v>1467</v>
      </c>
      <c r="K232" s="399" t="s">
        <v>1467</v>
      </c>
      <c r="L232" s="399" t="s">
        <v>1467</v>
      </c>
      <c r="M232" s="399" t="s">
        <v>1467</v>
      </c>
      <c r="N232" s="399" t="s">
        <v>1467</v>
      </c>
      <c r="O232" s="399" t="s">
        <v>1467</v>
      </c>
      <c r="P232" s="399" t="s">
        <v>1467</v>
      </c>
      <c r="Q232" s="399" t="s">
        <v>1467</v>
      </c>
      <c r="R232" s="399"/>
      <c r="S232" s="399"/>
      <c r="T232" s="399"/>
      <c r="U232" s="399"/>
      <c r="V232" s="399" t="s">
        <v>1467</v>
      </c>
      <c r="W232" s="399" t="s">
        <v>1467</v>
      </c>
      <c r="X232" s="399" t="s">
        <v>1467</v>
      </c>
      <c r="Y232" s="399" t="s">
        <v>1467</v>
      </c>
      <c r="Z232" s="399" t="s">
        <v>1467</v>
      </c>
      <c r="AA232" s="399" t="s">
        <v>1467</v>
      </c>
      <c r="AB232" s="399" t="s">
        <v>1467</v>
      </c>
      <c r="AC232" s="400" t="s">
        <v>1467</v>
      </c>
      <c r="AD232" s="121">
        <f>ROUND((AH232/1000),0)</f>
        <v>0</v>
      </c>
      <c r="AE232" s="83" t="s">
        <v>1820</v>
      </c>
      <c r="AG232" s="77"/>
      <c r="AH232" s="151">
        <f>'Alimentazione CE Costi'!H195</f>
        <v>0</v>
      </c>
      <c r="AI232" s="151">
        <f>'Alimentazione CE Costi'!I195</f>
        <v>0</v>
      </c>
      <c r="AL232" s="151">
        <f>'Alimentazione CE Costi'!L195</f>
        <v>0</v>
      </c>
    </row>
    <row r="233" spans="1:38" s="84" customFormat="1" ht="15">
      <c r="A233" s="83" t="s">
        <v>2035</v>
      </c>
      <c r="B233" s="396" t="s">
        <v>1292</v>
      </c>
      <c r="C233" s="397"/>
      <c r="D233" s="397"/>
      <c r="E233" s="397"/>
      <c r="F233" s="397"/>
      <c r="G233" s="397"/>
      <c r="H233" s="398" t="s">
        <v>1476</v>
      </c>
      <c r="I233" s="399" t="s">
        <v>1477</v>
      </c>
      <c r="J233" s="399" t="s">
        <v>1477</v>
      </c>
      <c r="K233" s="399" t="s">
        <v>1477</v>
      </c>
      <c r="L233" s="399" t="s">
        <v>1477</v>
      </c>
      <c r="M233" s="399" t="s">
        <v>1477</v>
      </c>
      <c r="N233" s="399" t="s">
        <v>1477</v>
      </c>
      <c r="O233" s="399" t="s">
        <v>1477</v>
      </c>
      <c r="P233" s="399" t="s">
        <v>1477</v>
      </c>
      <c r="Q233" s="399" t="s">
        <v>1477</v>
      </c>
      <c r="R233" s="399"/>
      <c r="S233" s="399"/>
      <c r="T233" s="399"/>
      <c r="U233" s="399"/>
      <c r="V233" s="399" t="s">
        <v>1477</v>
      </c>
      <c r="W233" s="399" t="s">
        <v>1477</v>
      </c>
      <c r="X233" s="399" t="s">
        <v>1477</v>
      </c>
      <c r="Y233" s="399" t="s">
        <v>1477</v>
      </c>
      <c r="Z233" s="399" t="s">
        <v>1477</v>
      </c>
      <c r="AA233" s="399" t="s">
        <v>1477</v>
      </c>
      <c r="AB233" s="399" t="s">
        <v>1477</v>
      </c>
      <c r="AC233" s="400" t="s">
        <v>1477</v>
      </c>
      <c r="AD233" s="121">
        <f>ROUND((AH233/1000),0)</f>
        <v>212</v>
      </c>
      <c r="AE233" s="83" t="s">
        <v>1820</v>
      </c>
      <c r="AG233" s="77"/>
      <c r="AH233" s="151">
        <f>'Alimentazione CE Costi'!H196</f>
        <v>211920</v>
      </c>
      <c r="AI233" s="151">
        <f>'Alimentazione CE Costi'!I196</f>
        <v>211920</v>
      </c>
      <c r="AL233" s="151">
        <f>'Alimentazione CE Costi'!L196</f>
        <v>0</v>
      </c>
    </row>
    <row r="234" spans="1:38" s="84" customFormat="1" ht="15">
      <c r="A234" s="83"/>
      <c r="B234" s="396" t="s">
        <v>1478</v>
      </c>
      <c r="C234" s="397"/>
      <c r="D234" s="397"/>
      <c r="E234" s="397"/>
      <c r="F234" s="397"/>
      <c r="G234" s="397"/>
      <c r="H234" s="398" t="s">
        <v>2112</v>
      </c>
      <c r="I234" s="399" t="s">
        <v>2113</v>
      </c>
      <c r="J234" s="399" t="s">
        <v>2113</v>
      </c>
      <c r="K234" s="399" t="s">
        <v>2113</v>
      </c>
      <c r="L234" s="399" t="s">
        <v>2113</v>
      </c>
      <c r="M234" s="399" t="s">
        <v>2113</v>
      </c>
      <c r="N234" s="399" t="s">
        <v>2113</v>
      </c>
      <c r="O234" s="399" t="s">
        <v>2113</v>
      </c>
      <c r="P234" s="399" t="s">
        <v>2113</v>
      </c>
      <c r="Q234" s="399" t="s">
        <v>2113</v>
      </c>
      <c r="R234" s="399"/>
      <c r="S234" s="399"/>
      <c r="T234" s="399"/>
      <c r="U234" s="399"/>
      <c r="V234" s="399" t="s">
        <v>2113</v>
      </c>
      <c r="W234" s="399" t="s">
        <v>2113</v>
      </c>
      <c r="X234" s="399" t="s">
        <v>2113</v>
      </c>
      <c r="Y234" s="399" t="s">
        <v>2113</v>
      </c>
      <c r="Z234" s="399" t="s">
        <v>2113</v>
      </c>
      <c r="AA234" s="399" t="s">
        <v>2113</v>
      </c>
      <c r="AB234" s="399" t="s">
        <v>2113</v>
      </c>
      <c r="AC234" s="400" t="s">
        <v>2113</v>
      </c>
      <c r="AD234" s="121">
        <f>ROUND((AH234/1000),0)</f>
        <v>25</v>
      </c>
      <c r="AE234" s="83" t="s">
        <v>1820</v>
      </c>
      <c r="AG234" s="77"/>
      <c r="AH234" s="151">
        <f>'Alimentazione CE Costi'!H197</f>
        <v>25000</v>
      </c>
      <c r="AI234" s="151">
        <f>'Alimentazione CE Costi'!I197</f>
        <v>25000</v>
      </c>
      <c r="AL234" s="151">
        <f>'Alimentazione CE Costi'!L197</f>
        <v>0</v>
      </c>
    </row>
    <row r="235" spans="1:38" s="84" customFormat="1" ht="15">
      <c r="A235" s="83"/>
      <c r="B235" s="396" t="s">
        <v>2114</v>
      </c>
      <c r="C235" s="397"/>
      <c r="D235" s="397"/>
      <c r="E235" s="397"/>
      <c r="F235" s="397"/>
      <c r="G235" s="397"/>
      <c r="H235" s="398" t="s">
        <v>2115</v>
      </c>
      <c r="I235" s="399" t="s">
        <v>2116</v>
      </c>
      <c r="J235" s="399" t="s">
        <v>2116</v>
      </c>
      <c r="K235" s="399" t="s">
        <v>2116</v>
      </c>
      <c r="L235" s="399" t="s">
        <v>2116</v>
      </c>
      <c r="M235" s="399" t="s">
        <v>2116</v>
      </c>
      <c r="N235" s="399" t="s">
        <v>2116</v>
      </c>
      <c r="O235" s="399" t="s">
        <v>2116</v>
      </c>
      <c r="P235" s="399" t="s">
        <v>2116</v>
      </c>
      <c r="Q235" s="399" t="s">
        <v>2116</v>
      </c>
      <c r="R235" s="399"/>
      <c r="S235" s="399"/>
      <c r="T235" s="399"/>
      <c r="U235" s="399"/>
      <c r="V235" s="399" t="s">
        <v>2116</v>
      </c>
      <c r="W235" s="399" t="s">
        <v>2116</v>
      </c>
      <c r="X235" s="399" t="s">
        <v>2116</v>
      </c>
      <c r="Y235" s="399" t="s">
        <v>2116</v>
      </c>
      <c r="Z235" s="399" t="s">
        <v>2116</v>
      </c>
      <c r="AA235" s="399" t="s">
        <v>2116</v>
      </c>
      <c r="AB235" s="399" t="s">
        <v>2116</v>
      </c>
      <c r="AC235" s="400" t="s">
        <v>2116</v>
      </c>
      <c r="AD235" s="121">
        <f>ROUND((AH235/1000),0)</f>
        <v>0</v>
      </c>
      <c r="AE235" s="83" t="s">
        <v>1820</v>
      </c>
      <c r="AG235" s="77"/>
      <c r="AH235" s="151">
        <f>'Alimentazione CE Costi'!H198</f>
        <v>0</v>
      </c>
      <c r="AI235" s="151">
        <f>'Alimentazione CE Costi'!I198</f>
        <v>0</v>
      </c>
      <c r="AL235" s="151">
        <f>'Alimentazione CE Costi'!L198</f>
        <v>0</v>
      </c>
    </row>
    <row r="236" spans="1:38" s="84" customFormat="1" ht="15">
      <c r="A236" s="85"/>
      <c r="B236" s="458" t="s">
        <v>2117</v>
      </c>
      <c r="C236" s="459"/>
      <c r="D236" s="459"/>
      <c r="E236" s="459"/>
      <c r="F236" s="459"/>
      <c r="G236" s="459"/>
      <c r="H236" s="460" t="s">
        <v>2118</v>
      </c>
      <c r="I236" s="461" t="s">
        <v>2119</v>
      </c>
      <c r="J236" s="461" t="s">
        <v>2119</v>
      </c>
      <c r="K236" s="461" t="s">
        <v>2119</v>
      </c>
      <c r="L236" s="461" t="s">
        <v>2119</v>
      </c>
      <c r="M236" s="461" t="s">
        <v>2119</v>
      </c>
      <c r="N236" s="461" t="s">
        <v>2119</v>
      </c>
      <c r="O236" s="461" t="s">
        <v>2119</v>
      </c>
      <c r="P236" s="461" t="s">
        <v>2119</v>
      </c>
      <c r="Q236" s="461" t="s">
        <v>2119</v>
      </c>
      <c r="R236" s="461"/>
      <c r="S236" s="461"/>
      <c r="T236" s="461"/>
      <c r="U236" s="461"/>
      <c r="V236" s="461" t="s">
        <v>2119</v>
      </c>
      <c r="W236" s="461" t="s">
        <v>2119</v>
      </c>
      <c r="X236" s="461" t="s">
        <v>2119</v>
      </c>
      <c r="Y236" s="461" t="s">
        <v>2119</v>
      </c>
      <c r="Z236" s="461" t="s">
        <v>2119</v>
      </c>
      <c r="AA236" s="461" t="s">
        <v>2119</v>
      </c>
      <c r="AB236" s="461" t="s">
        <v>2119</v>
      </c>
      <c r="AC236" s="462" t="s">
        <v>2119</v>
      </c>
      <c r="AD236" s="129">
        <f>SUM(AD237:AD240)</f>
        <v>3507</v>
      </c>
      <c r="AE236" s="85" t="s">
        <v>1820</v>
      </c>
      <c r="AF236" s="76" t="s">
        <v>1821</v>
      </c>
      <c r="AG236" s="77"/>
      <c r="AH236" s="159">
        <f>SUM(AH237:AH240)</f>
        <v>3507421</v>
      </c>
      <c r="AI236" s="159">
        <f>SUM(AI237:AI240)</f>
        <v>3365421</v>
      </c>
      <c r="AL236" s="159">
        <f>SUM(AL237:AL240)</f>
        <v>90000</v>
      </c>
    </row>
    <row r="237" spans="1:38" s="84" customFormat="1" ht="15">
      <c r="A237" s="83" t="s">
        <v>1837</v>
      </c>
      <c r="B237" s="396" t="s">
        <v>2120</v>
      </c>
      <c r="C237" s="397"/>
      <c r="D237" s="397"/>
      <c r="E237" s="397"/>
      <c r="F237" s="397"/>
      <c r="G237" s="397"/>
      <c r="H237" s="398" t="s">
        <v>2121</v>
      </c>
      <c r="I237" s="399" t="s">
        <v>2122</v>
      </c>
      <c r="J237" s="399" t="s">
        <v>2122</v>
      </c>
      <c r="K237" s="399" t="s">
        <v>2122</v>
      </c>
      <c r="L237" s="399" t="s">
        <v>2122</v>
      </c>
      <c r="M237" s="399" t="s">
        <v>2122</v>
      </c>
      <c r="N237" s="399" t="s">
        <v>2122</v>
      </c>
      <c r="O237" s="399" t="s">
        <v>2122</v>
      </c>
      <c r="P237" s="399" t="s">
        <v>2122</v>
      </c>
      <c r="Q237" s="399" t="s">
        <v>2122</v>
      </c>
      <c r="R237" s="399"/>
      <c r="S237" s="399"/>
      <c r="T237" s="399"/>
      <c r="U237" s="399"/>
      <c r="V237" s="399" t="s">
        <v>2122</v>
      </c>
      <c r="W237" s="399" t="s">
        <v>2122</v>
      </c>
      <c r="X237" s="399" t="s">
        <v>2122</v>
      </c>
      <c r="Y237" s="399" t="s">
        <v>2122</v>
      </c>
      <c r="Z237" s="399" t="s">
        <v>2122</v>
      </c>
      <c r="AA237" s="399" t="s">
        <v>2122</v>
      </c>
      <c r="AB237" s="399" t="s">
        <v>2122</v>
      </c>
      <c r="AC237" s="400" t="s">
        <v>2122</v>
      </c>
      <c r="AD237" s="121">
        <f>ROUND((AH237/1000),0)</f>
        <v>0</v>
      </c>
      <c r="AE237" s="83" t="s">
        <v>1820</v>
      </c>
      <c r="AG237" s="77"/>
      <c r="AH237" s="151">
        <f>'Alimentazione CE Costi'!H200</f>
        <v>0</v>
      </c>
      <c r="AI237" s="151">
        <f>'Alimentazione CE Costi'!I200</f>
        <v>0</v>
      </c>
      <c r="AL237" s="151">
        <f>'Alimentazione CE Costi'!L200</f>
        <v>0</v>
      </c>
    </row>
    <row r="238" spans="1:38" s="84" customFormat="1" ht="15">
      <c r="A238" s="83"/>
      <c r="B238" s="396" t="s">
        <v>2123</v>
      </c>
      <c r="C238" s="397"/>
      <c r="D238" s="397"/>
      <c r="E238" s="397"/>
      <c r="F238" s="397"/>
      <c r="G238" s="397"/>
      <c r="H238" s="398" t="s">
        <v>321</v>
      </c>
      <c r="I238" s="399" t="s">
        <v>1291</v>
      </c>
      <c r="J238" s="399" t="s">
        <v>1291</v>
      </c>
      <c r="K238" s="399" t="s">
        <v>1291</v>
      </c>
      <c r="L238" s="399" t="s">
        <v>1291</v>
      </c>
      <c r="M238" s="399" t="s">
        <v>1291</v>
      </c>
      <c r="N238" s="399" t="s">
        <v>1291</v>
      </c>
      <c r="O238" s="399" t="s">
        <v>1291</v>
      </c>
      <c r="P238" s="399" t="s">
        <v>1291</v>
      </c>
      <c r="Q238" s="399" t="s">
        <v>1291</v>
      </c>
      <c r="R238" s="399"/>
      <c r="S238" s="399"/>
      <c r="T238" s="399"/>
      <c r="U238" s="399"/>
      <c r="V238" s="399" t="s">
        <v>1291</v>
      </c>
      <c r="W238" s="399" t="s">
        <v>1291</v>
      </c>
      <c r="X238" s="399" t="s">
        <v>1291</v>
      </c>
      <c r="Y238" s="399" t="s">
        <v>1291</v>
      </c>
      <c r="Z238" s="399" t="s">
        <v>1291</v>
      </c>
      <c r="AA238" s="399" t="s">
        <v>1291</v>
      </c>
      <c r="AB238" s="399" t="s">
        <v>1291</v>
      </c>
      <c r="AC238" s="400" t="s">
        <v>1291</v>
      </c>
      <c r="AD238" s="121">
        <f>ROUND((AH238/1000),0)</f>
        <v>0</v>
      </c>
      <c r="AE238" s="83" t="s">
        <v>1820</v>
      </c>
      <c r="AG238" s="77"/>
      <c r="AH238" s="151">
        <f>'Alimentazione CE Costi'!H201</f>
        <v>0</v>
      </c>
      <c r="AI238" s="151">
        <f>'Alimentazione CE Costi'!I201</f>
        <v>0</v>
      </c>
      <c r="AL238" s="151">
        <f>'Alimentazione CE Costi'!L201</f>
        <v>0</v>
      </c>
    </row>
    <row r="239" spans="1:38" s="84" customFormat="1" ht="15">
      <c r="A239" s="83" t="s">
        <v>2035</v>
      </c>
      <c r="B239" s="396" t="s">
        <v>322</v>
      </c>
      <c r="C239" s="397"/>
      <c r="D239" s="397"/>
      <c r="E239" s="397"/>
      <c r="F239" s="397"/>
      <c r="G239" s="397"/>
      <c r="H239" s="398" t="s">
        <v>323</v>
      </c>
      <c r="I239" s="399" t="s">
        <v>324</v>
      </c>
      <c r="J239" s="399" t="s">
        <v>324</v>
      </c>
      <c r="K239" s="399" t="s">
        <v>324</v>
      </c>
      <c r="L239" s="399" t="s">
        <v>324</v>
      </c>
      <c r="M239" s="399" t="s">
        <v>324</v>
      </c>
      <c r="N239" s="399" t="s">
        <v>324</v>
      </c>
      <c r="O239" s="399" t="s">
        <v>324</v>
      </c>
      <c r="P239" s="399" t="s">
        <v>324</v>
      </c>
      <c r="Q239" s="399" t="s">
        <v>324</v>
      </c>
      <c r="R239" s="399"/>
      <c r="S239" s="399"/>
      <c r="T239" s="399"/>
      <c r="U239" s="399"/>
      <c r="V239" s="399" t="s">
        <v>324</v>
      </c>
      <c r="W239" s="399" t="s">
        <v>324</v>
      </c>
      <c r="X239" s="399" t="s">
        <v>324</v>
      </c>
      <c r="Y239" s="399" t="s">
        <v>324</v>
      </c>
      <c r="Z239" s="399" t="s">
        <v>324</v>
      </c>
      <c r="AA239" s="399" t="s">
        <v>324</v>
      </c>
      <c r="AB239" s="399" t="s">
        <v>324</v>
      </c>
      <c r="AC239" s="400" t="s">
        <v>324</v>
      </c>
      <c r="AD239" s="121">
        <f>ROUND((AH239/1000),0)</f>
        <v>122</v>
      </c>
      <c r="AE239" s="83" t="s">
        <v>1820</v>
      </c>
      <c r="AG239" s="77"/>
      <c r="AH239" s="151">
        <f>'Alimentazione CE Costi'!H202</f>
        <v>122421</v>
      </c>
      <c r="AI239" s="151">
        <f>'Alimentazione CE Costi'!I202</f>
        <v>122421</v>
      </c>
      <c r="AL239" s="151">
        <f>'Alimentazione CE Costi'!L202</f>
        <v>0</v>
      </c>
    </row>
    <row r="240" spans="1:38" s="84" customFormat="1" ht="15">
      <c r="A240" s="83"/>
      <c r="B240" s="396" t="s">
        <v>325</v>
      </c>
      <c r="C240" s="397"/>
      <c r="D240" s="397"/>
      <c r="E240" s="397"/>
      <c r="F240" s="397"/>
      <c r="G240" s="397"/>
      <c r="H240" s="398" t="s">
        <v>326</v>
      </c>
      <c r="I240" s="399" t="s">
        <v>2112</v>
      </c>
      <c r="J240" s="399" t="s">
        <v>2112</v>
      </c>
      <c r="K240" s="399" t="s">
        <v>2112</v>
      </c>
      <c r="L240" s="399" t="s">
        <v>2112</v>
      </c>
      <c r="M240" s="399" t="s">
        <v>2112</v>
      </c>
      <c r="N240" s="399" t="s">
        <v>2112</v>
      </c>
      <c r="O240" s="399" t="s">
        <v>2112</v>
      </c>
      <c r="P240" s="399" t="s">
        <v>2112</v>
      </c>
      <c r="Q240" s="399" t="s">
        <v>2112</v>
      </c>
      <c r="R240" s="399"/>
      <c r="S240" s="399"/>
      <c r="T240" s="399"/>
      <c r="U240" s="399"/>
      <c r="V240" s="399" t="s">
        <v>2112</v>
      </c>
      <c r="W240" s="399" t="s">
        <v>2112</v>
      </c>
      <c r="X240" s="399" t="s">
        <v>2112</v>
      </c>
      <c r="Y240" s="399" t="s">
        <v>2112</v>
      </c>
      <c r="Z240" s="399" t="s">
        <v>2112</v>
      </c>
      <c r="AA240" s="399" t="s">
        <v>2112</v>
      </c>
      <c r="AB240" s="399" t="s">
        <v>2112</v>
      </c>
      <c r="AC240" s="400" t="s">
        <v>2112</v>
      </c>
      <c r="AD240" s="121">
        <f>ROUND((AH240/1000),0)</f>
        <v>3385</v>
      </c>
      <c r="AE240" s="83" t="s">
        <v>1820</v>
      </c>
      <c r="AG240" s="77"/>
      <c r="AH240" s="151">
        <f>'Alimentazione CE Costi'!H204+'Alimentazione CE Costi'!H205+'Alimentazione CE Costi'!H206+'Alimentazione CE Costi'!H207</f>
        <v>3385000</v>
      </c>
      <c r="AI240" s="151">
        <f>'Alimentazione CE Costi'!I204+'Alimentazione CE Costi'!I205+'Alimentazione CE Costi'!I206+'Alimentazione CE Costi'!I207</f>
        <v>3243000</v>
      </c>
      <c r="AL240" s="151">
        <f>'Alimentazione CE Costi'!L204+'Alimentazione CE Costi'!L205+'Alimentazione CE Costi'!L206+'Alimentazione CE Costi'!L207</f>
        <v>90000</v>
      </c>
    </row>
    <row r="241" spans="1:38" s="84" customFormat="1" ht="15">
      <c r="A241" s="85"/>
      <c r="B241" s="458" t="s">
        <v>327</v>
      </c>
      <c r="C241" s="459"/>
      <c r="D241" s="459"/>
      <c r="E241" s="459"/>
      <c r="F241" s="459"/>
      <c r="G241" s="459"/>
      <c r="H241" s="460" t="s">
        <v>328</v>
      </c>
      <c r="I241" s="461" t="s">
        <v>329</v>
      </c>
      <c r="J241" s="461" t="s">
        <v>329</v>
      </c>
      <c r="K241" s="461" t="s">
        <v>329</v>
      </c>
      <c r="L241" s="461" t="s">
        <v>329</v>
      </c>
      <c r="M241" s="461" t="s">
        <v>329</v>
      </c>
      <c r="N241" s="461" t="s">
        <v>329</v>
      </c>
      <c r="O241" s="461" t="s">
        <v>329</v>
      </c>
      <c r="P241" s="461" t="s">
        <v>329</v>
      </c>
      <c r="Q241" s="461" t="s">
        <v>329</v>
      </c>
      <c r="R241" s="461"/>
      <c r="S241" s="461"/>
      <c r="T241" s="461"/>
      <c r="U241" s="461"/>
      <c r="V241" s="461" t="s">
        <v>329</v>
      </c>
      <c r="W241" s="461" t="s">
        <v>329</v>
      </c>
      <c r="X241" s="461" t="s">
        <v>329</v>
      </c>
      <c r="Y241" s="461" t="s">
        <v>329</v>
      </c>
      <c r="Z241" s="461" t="s">
        <v>329</v>
      </c>
      <c r="AA241" s="461" t="s">
        <v>329</v>
      </c>
      <c r="AB241" s="461" t="s">
        <v>329</v>
      </c>
      <c r="AC241" s="462" t="s">
        <v>329</v>
      </c>
      <c r="AD241" s="129">
        <f>SUM(AD242:AD246)</f>
        <v>23124</v>
      </c>
      <c r="AE241" s="85" t="s">
        <v>1820</v>
      </c>
      <c r="AF241" s="76" t="s">
        <v>1821</v>
      </c>
      <c r="AG241" s="77"/>
      <c r="AH241" s="159">
        <f>SUM(AH242:AH246)</f>
        <v>23124000</v>
      </c>
      <c r="AI241" s="159">
        <f>SUM(AI242:AI246)</f>
        <v>23126000</v>
      </c>
      <c r="AL241" s="159">
        <f>SUM(AL242:AL246)</f>
        <v>0</v>
      </c>
    </row>
    <row r="242" spans="1:38" s="84" customFormat="1" ht="15">
      <c r="A242" s="83" t="s">
        <v>1837</v>
      </c>
      <c r="B242" s="396" t="s">
        <v>330</v>
      </c>
      <c r="C242" s="397"/>
      <c r="D242" s="397"/>
      <c r="E242" s="397"/>
      <c r="F242" s="397"/>
      <c r="G242" s="397"/>
      <c r="H242" s="398" t="s">
        <v>331</v>
      </c>
      <c r="I242" s="399" t="s">
        <v>332</v>
      </c>
      <c r="J242" s="399" t="s">
        <v>332</v>
      </c>
      <c r="K242" s="399" t="s">
        <v>332</v>
      </c>
      <c r="L242" s="399" t="s">
        <v>332</v>
      </c>
      <c r="M242" s="399" t="s">
        <v>332</v>
      </c>
      <c r="N242" s="399" t="s">
        <v>332</v>
      </c>
      <c r="O242" s="399" t="s">
        <v>332</v>
      </c>
      <c r="P242" s="399" t="s">
        <v>332</v>
      </c>
      <c r="Q242" s="399" t="s">
        <v>332</v>
      </c>
      <c r="R242" s="399"/>
      <c r="S242" s="399"/>
      <c r="T242" s="399"/>
      <c r="U242" s="399"/>
      <c r="V242" s="399" t="s">
        <v>332</v>
      </c>
      <c r="W242" s="399" t="s">
        <v>332</v>
      </c>
      <c r="X242" s="399" t="s">
        <v>332</v>
      </c>
      <c r="Y242" s="399" t="s">
        <v>332</v>
      </c>
      <c r="Z242" s="399" t="s">
        <v>332</v>
      </c>
      <c r="AA242" s="399" t="s">
        <v>332</v>
      </c>
      <c r="AB242" s="399" t="s">
        <v>332</v>
      </c>
      <c r="AC242" s="400" t="s">
        <v>332</v>
      </c>
      <c r="AD242" s="121">
        <f>ROUND((AH242/1000),0)</f>
        <v>0</v>
      </c>
      <c r="AE242" s="83" t="s">
        <v>1820</v>
      </c>
      <c r="AG242" s="77"/>
      <c r="AH242" s="151">
        <f>'Alimentazione CE Costi'!H209</f>
        <v>0</v>
      </c>
      <c r="AI242" s="151">
        <f>'Alimentazione CE Costi'!I209</f>
        <v>0</v>
      </c>
      <c r="AL242" s="151">
        <f>'Alimentazione CE Costi'!L209</f>
        <v>0</v>
      </c>
    </row>
    <row r="243" spans="1:38" s="84" customFormat="1" ht="15">
      <c r="A243" s="83"/>
      <c r="B243" s="396" t="s">
        <v>333</v>
      </c>
      <c r="C243" s="397"/>
      <c r="D243" s="397"/>
      <c r="E243" s="397"/>
      <c r="F243" s="397"/>
      <c r="G243" s="397"/>
      <c r="H243" s="398" t="s">
        <v>334</v>
      </c>
      <c r="I243" s="399" t="s">
        <v>335</v>
      </c>
      <c r="J243" s="399" t="s">
        <v>335</v>
      </c>
      <c r="K243" s="399" t="s">
        <v>335</v>
      </c>
      <c r="L243" s="399" t="s">
        <v>335</v>
      </c>
      <c r="M243" s="399" t="s">
        <v>335</v>
      </c>
      <c r="N243" s="399" t="s">
        <v>335</v>
      </c>
      <c r="O243" s="399" t="s">
        <v>335</v>
      </c>
      <c r="P243" s="399" t="s">
        <v>335</v>
      </c>
      <c r="Q243" s="399" t="s">
        <v>335</v>
      </c>
      <c r="R243" s="399"/>
      <c r="S243" s="399"/>
      <c r="T243" s="399"/>
      <c r="U243" s="399"/>
      <c r="V243" s="399" t="s">
        <v>335</v>
      </c>
      <c r="W243" s="399" t="s">
        <v>335</v>
      </c>
      <c r="X243" s="399" t="s">
        <v>335</v>
      </c>
      <c r="Y243" s="399" t="s">
        <v>335</v>
      </c>
      <c r="Z243" s="399" t="s">
        <v>335</v>
      </c>
      <c r="AA243" s="399" t="s">
        <v>335</v>
      </c>
      <c r="AB243" s="399" t="s">
        <v>335</v>
      </c>
      <c r="AC243" s="400" t="s">
        <v>335</v>
      </c>
      <c r="AD243" s="121">
        <f>ROUND((AH243/1000),0)</f>
        <v>7761</v>
      </c>
      <c r="AE243" s="83" t="s">
        <v>1820</v>
      </c>
      <c r="AG243" s="77"/>
      <c r="AH243" s="151">
        <f>'Alimentazione CE Costi'!H211+'Alimentazione CE Costi'!H212+'Alimentazione CE Costi'!H213+'Alimentazione CE Costi'!H214</f>
        <v>7761000</v>
      </c>
      <c r="AI243" s="151">
        <f>'Alimentazione CE Costi'!I211+'Alimentazione CE Costi'!I212+'Alimentazione CE Costi'!I213+'Alimentazione CE Costi'!I214</f>
        <v>7966000</v>
      </c>
      <c r="AL243" s="151">
        <f>'Alimentazione CE Costi'!L211+'Alimentazione CE Costi'!L212+'Alimentazione CE Costi'!L213+'Alimentazione CE Costi'!L214</f>
        <v>0</v>
      </c>
    </row>
    <row r="244" spans="1:38" s="84" customFormat="1" ht="15">
      <c r="A244" s="83" t="s">
        <v>2042</v>
      </c>
      <c r="B244" s="396" t="s">
        <v>336</v>
      </c>
      <c r="C244" s="397"/>
      <c r="D244" s="397"/>
      <c r="E244" s="397"/>
      <c r="F244" s="397"/>
      <c r="G244" s="397"/>
      <c r="H244" s="398" t="s">
        <v>337</v>
      </c>
      <c r="I244" s="399" t="s">
        <v>338</v>
      </c>
      <c r="J244" s="399" t="s">
        <v>338</v>
      </c>
      <c r="K244" s="399" t="s">
        <v>338</v>
      </c>
      <c r="L244" s="399" t="s">
        <v>338</v>
      </c>
      <c r="M244" s="399" t="s">
        <v>338</v>
      </c>
      <c r="N244" s="399" t="s">
        <v>338</v>
      </c>
      <c r="O244" s="399" t="s">
        <v>338</v>
      </c>
      <c r="P244" s="399" t="s">
        <v>338</v>
      </c>
      <c r="Q244" s="399" t="s">
        <v>338</v>
      </c>
      <c r="R244" s="399"/>
      <c r="S244" s="399"/>
      <c r="T244" s="399"/>
      <c r="U244" s="399"/>
      <c r="V244" s="399" t="s">
        <v>338</v>
      </c>
      <c r="W244" s="399" t="s">
        <v>338</v>
      </c>
      <c r="X244" s="399" t="s">
        <v>338</v>
      </c>
      <c r="Y244" s="399" t="s">
        <v>338</v>
      </c>
      <c r="Z244" s="399" t="s">
        <v>338</v>
      </c>
      <c r="AA244" s="399" t="s">
        <v>338</v>
      </c>
      <c r="AB244" s="399" t="s">
        <v>338</v>
      </c>
      <c r="AC244" s="400" t="s">
        <v>338</v>
      </c>
      <c r="AD244" s="121">
        <f>ROUND((AH244/1000),0)</f>
        <v>0</v>
      </c>
      <c r="AE244" s="83" t="s">
        <v>1820</v>
      </c>
      <c r="AG244" s="77"/>
      <c r="AH244" s="151">
        <f>'Alimentazione CE Costi'!H215</f>
        <v>0</v>
      </c>
      <c r="AI244" s="151">
        <f>'Alimentazione CE Costi'!I215</f>
        <v>0</v>
      </c>
      <c r="AL244" s="151">
        <f>'Alimentazione CE Costi'!L215</f>
        <v>0</v>
      </c>
    </row>
    <row r="245" spans="1:38" s="84" customFormat="1" ht="15">
      <c r="A245" s="83"/>
      <c r="B245" s="396" t="s">
        <v>339</v>
      </c>
      <c r="C245" s="397"/>
      <c r="D245" s="397"/>
      <c r="E245" s="397"/>
      <c r="F245" s="397"/>
      <c r="G245" s="397"/>
      <c r="H245" s="398" t="s">
        <v>585</v>
      </c>
      <c r="I245" s="399" t="s">
        <v>340</v>
      </c>
      <c r="J245" s="399" t="s">
        <v>340</v>
      </c>
      <c r="K245" s="399" t="s">
        <v>340</v>
      </c>
      <c r="L245" s="399" t="s">
        <v>340</v>
      </c>
      <c r="M245" s="399" t="s">
        <v>340</v>
      </c>
      <c r="N245" s="399" t="s">
        <v>340</v>
      </c>
      <c r="O245" s="399" t="s">
        <v>340</v>
      </c>
      <c r="P245" s="399" t="s">
        <v>340</v>
      </c>
      <c r="Q245" s="399" t="s">
        <v>340</v>
      </c>
      <c r="R245" s="399"/>
      <c r="S245" s="399"/>
      <c r="T245" s="399"/>
      <c r="U245" s="399"/>
      <c r="V245" s="399" t="s">
        <v>340</v>
      </c>
      <c r="W245" s="399" t="s">
        <v>340</v>
      </c>
      <c r="X245" s="399" t="s">
        <v>340</v>
      </c>
      <c r="Y245" s="399" t="s">
        <v>340</v>
      </c>
      <c r="Z245" s="399" t="s">
        <v>340</v>
      </c>
      <c r="AA245" s="399" t="s">
        <v>340</v>
      </c>
      <c r="AB245" s="399" t="s">
        <v>340</v>
      </c>
      <c r="AC245" s="400" t="s">
        <v>340</v>
      </c>
      <c r="AD245" s="121">
        <f>ROUND((AH245/1000),0)</f>
        <v>15300</v>
      </c>
      <c r="AE245" s="83" t="s">
        <v>1820</v>
      </c>
      <c r="AG245" s="77"/>
      <c r="AH245" s="151">
        <f>'Alimentazione CE Costi'!H217+'Alimentazione CE Costi'!H218+'Alimentazione CE Costi'!H219+'Alimentazione CE Costi'!H220+'Alimentazione CE Costi'!H221+'Alimentazione CE Costi'!H222+'Alimentazione CE Costi'!H223+'Alimentazione CE Costi'!H224</f>
        <v>15300000</v>
      </c>
      <c r="AI245" s="151">
        <f>'Alimentazione CE Costi'!I217+'Alimentazione CE Costi'!I218+'Alimentazione CE Costi'!I219+'Alimentazione CE Costi'!I220+'Alimentazione CE Costi'!I221+'Alimentazione CE Costi'!I222+'Alimentazione CE Costi'!I223+'Alimentazione CE Costi'!I224</f>
        <v>15097000</v>
      </c>
      <c r="AL245" s="151">
        <f>'Alimentazione CE Costi'!L217+'Alimentazione CE Costi'!L218+'Alimentazione CE Costi'!L219+'Alimentazione CE Costi'!L220+'Alimentazione CE Costi'!L221+'Alimentazione CE Costi'!L222+'Alimentazione CE Costi'!L223+'Alimentazione CE Costi'!L224</f>
        <v>0</v>
      </c>
    </row>
    <row r="246" spans="1:38" s="84" customFormat="1" ht="15">
      <c r="A246" s="83"/>
      <c r="B246" s="396" t="s">
        <v>341</v>
      </c>
      <c r="C246" s="397"/>
      <c r="D246" s="397"/>
      <c r="E246" s="397"/>
      <c r="F246" s="397"/>
      <c r="G246" s="397"/>
      <c r="H246" s="398" t="s">
        <v>342</v>
      </c>
      <c r="I246" s="399" t="s">
        <v>959</v>
      </c>
      <c r="J246" s="399" t="s">
        <v>959</v>
      </c>
      <c r="K246" s="399" t="s">
        <v>959</v>
      </c>
      <c r="L246" s="399" t="s">
        <v>959</v>
      </c>
      <c r="M246" s="399" t="s">
        <v>959</v>
      </c>
      <c r="N246" s="399" t="s">
        <v>959</v>
      </c>
      <c r="O246" s="399" t="s">
        <v>959</v>
      </c>
      <c r="P246" s="399" t="s">
        <v>959</v>
      </c>
      <c r="Q246" s="399" t="s">
        <v>959</v>
      </c>
      <c r="R246" s="399"/>
      <c r="S246" s="399"/>
      <c r="T246" s="399"/>
      <c r="U246" s="399"/>
      <c r="V246" s="399" t="s">
        <v>959</v>
      </c>
      <c r="W246" s="399" t="s">
        <v>959</v>
      </c>
      <c r="X246" s="399" t="s">
        <v>959</v>
      </c>
      <c r="Y246" s="399" t="s">
        <v>959</v>
      </c>
      <c r="Z246" s="399" t="s">
        <v>959</v>
      </c>
      <c r="AA246" s="399" t="s">
        <v>959</v>
      </c>
      <c r="AB246" s="399" t="s">
        <v>959</v>
      </c>
      <c r="AC246" s="400" t="s">
        <v>959</v>
      </c>
      <c r="AD246" s="121">
        <f>ROUND((AH246/1000),0)</f>
        <v>63</v>
      </c>
      <c r="AE246" s="83" t="s">
        <v>1820</v>
      </c>
      <c r="AG246" s="77"/>
      <c r="AH246" s="151">
        <f>'Alimentazione CE Costi'!H226+'Alimentazione CE Costi'!H227</f>
        <v>63000</v>
      </c>
      <c r="AI246" s="151">
        <f>'Alimentazione CE Costi'!I226+'Alimentazione CE Costi'!I227</f>
        <v>63000</v>
      </c>
      <c r="AL246" s="151">
        <f>'Alimentazione CE Costi'!L226+'Alimentazione CE Costi'!L227</f>
        <v>0</v>
      </c>
    </row>
    <row r="247" spans="1:38" s="84" customFormat="1" ht="15">
      <c r="A247" s="95"/>
      <c r="B247" s="458" t="s">
        <v>343</v>
      </c>
      <c r="C247" s="459"/>
      <c r="D247" s="459"/>
      <c r="E247" s="459"/>
      <c r="F247" s="459"/>
      <c r="G247" s="459"/>
      <c r="H247" s="460" t="s">
        <v>344</v>
      </c>
      <c r="I247" s="461" t="s">
        <v>345</v>
      </c>
      <c r="J247" s="461" t="s">
        <v>345</v>
      </c>
      <c r="K247" s="461" t="s">
        <v>345</v>
      </c>
      <c r="L247" s="461" t="s">
        <v>345</v>
      </c>
      <c r="M247" s="461" t="s">
        <v>345</v>
      </c>
      <c r="N247" s="461" t="s">
        <v>345</v>
      </c>
      <c r="O247" s="461" t="s">
        <v>345</v>
      </c>
      <c r="P247" s="461" t="s">
        <v>345</v>
      </c>
      <c r="Q247" s="461" t="s">
        <v>345</v>
      </c>
      <c r="R247" s="461"/>
      <c r="S247" s="461"/>
      <c r="T247" s="461"/>
      <c r="U247" s="461"/>
      <c r="V247" s="461" t="s">
        <v>345</v>
      </c>
      <c r="W247" s="461" t="s">
        <v>345</v>
      </c>
      <c r="X247" s="461" t="s">
        <v>345</v>
      </c>
      <c r="Y247" s="461" t="s">
        <v>345</v>
      </c>
      <c r="Z247" s="461" t="s">
        <v>345</v>
      </c>
      <c r="AA247" s="461" t="s">
        <v>345</v>
      </c>
      <c r="AB247" s="461" t="s">
        <v>345</v>
      </c>
      <c r="AC247" s="462" t="s">
        <v>345</v>
      </c>
      <c r="AD247" s="129">
        <f>SUM(AD248:AD254)</f>
        <v>2686</v>
      </c>
      <c r="AE247" s="85" t="s">
        <v>1820</v>
      </c>
      <c r="AF247" s="76" t="s">
        <v>1821</v>
      </c>
      <c r="AG247" s="77"/>
      <c r="AH247" s="159">
        <f>SUM(AH248:AH254)</f>
        <v>2686000</v>
      </c>
      <c r="AI247" s="159">
        <f>SUM(AI248:AI254)</f>
        <v>2861040</v>
      </c>
      <c r="AL247" s="159">
        <f>SUM(AL248:AL254)</f>
        <v>2395418.62</v>
      </c>
    </row>
    <row r="248" spans="1:38" s="84" customFormat="1" ht="15">
      <c r="A248" s="83"/>
      <c r="B248" s="396" t="s">
        <v>346</v>
      </c>
      <c r="C248" s="397"/>
      <c r="D248" s="397"/>
      <c r="E248" s="397"/>
      <c r="F248" s="397"/>
      <c r="G248" s="397"/>
      <c r="H248" s="398" t="s">
        <v>347</v>
      </c>
      <c r="I248" s="399" t="s">
        <v>275</v>
      </c>
      <c r="J248" s="399" t="s">
        <v>275</v>
      </c>
      <c r="K248" s="399" t="s">
        <v>275</v>
      </c>
      <c r="L248" s="399" t="s">
        <v>275</v>
      </c>
      <c r="M248" s="399" t="s">
        <v>275</v>
      </c>
      <c r="N248" s="399" t="s">
        <v>275</v>
      </c>
      <c r="O248" s="399" t="s">
        <v>275</v>
      </c>
      <c r="P248" s="399" t="s">
        <v>275</v>
      </c>
      <c r="Q248" s="399" t="s">
        <v>275</v>
      </c>
      <c r="R248" s="399"/>
      <c r="S248" s="399"/>
      <c r="T248" s="399"/>
      <c r="U248" s="399"/>
      <c r="V248" s="399" t="s">
        <v>275</v>
      </c>
      <c r="W248" s="399" t="s">
        <v>275</v>
      </c>
      <c r="X248" s="399" t="s">
        <v>275</v>
      </c>
      <c r="Y248" s="399" t="s">
        <v>275</v>
      </c>
      <c r="Z248" s="399" t="s">
        <v>275</v>
      </c>
      <c r="AA248" s="399" t="s">
        <v>275</v>
      </c>
      <c r="AB248" s="399" t="s">
        <v>275</v>
      </c>
      <c r="AC248" s="400" t="s">
        <v>275</v>
      </c>
      <c r="AD248" s="121">
        <f aca="true" t="shared" si="7" ref="AD248:AD254">ROUND((AH248/1000),0)</f>
        <v>187</v>
      </c>
      <c r="AE248" s="83" t="s">
        <v>1820</v>
      </c>
      <c r="AG248" s="77"/>
      <c r="AH248" s="151">
        <f>'Alimentazione CE Costi'!H229</f>
        <v>187000</v>
      </c>
      <c r="AI248" s="151">
        <f>'Alimentazione CE Costi'!I229</f>
        <v>186942</v>
      </c>
      <c r="AL248" s="151">
        <f>'Alimentazione CE Costi'!L229</f>
        <v>187000</v>
      </c>
    </row>
    <row r="249" spans="1:38" s="84" customFormat="1" ht="15">
      <c r="A249" s="83"/>
      <c r="B249" s="396" t="s">
        <v>348</v>
      </c>
      <c r="C249" s="397"/>
      <c r="D249" s="397"/>
      <c r="E249" s="397"/>
      <c r="F249" s="397"/>
      <c r="G249" s="397"/>
      <c r="H249" s="398" t="s">
        <v>349</v>
      </c>
      <c r="I249" s="399" t="s">
        <v>802</v>
      </c>
      <c r="J249" s="399" t="s">
        <v>802</v>
      </c>
      <c r="K249" s="399" t="s">
        <v>802</v>
      </c>
      <c r="L249" s="399" t="s">
        <v>802</v>
      </c>
      <c r="M249" s="399" t="s">
        <v>802</v>
      </c>
      <c r="N249" s="399" t="s">
        <v>802</v>
      </c>
      <c r="O249" s="399" t="s">
        <v>802</v>
      </c>
      <c r="P249" s="399" t="s">
        <v>802</v>
      </c>
      <c r="Q249" s="399" t="s">
        <v>802</v>
      </c>
      <c r="R249" s="399"/>
      <c r="S249" s="399"/>
      <c r="T249" s="399"/>
      <c r="U249" s="399"/>
      <c r="V249" s="399" t="s">
        <v>802</v>
      </c>
      <c r="W249" s="399" t="s">
        <v>802</v>
      </c>
      <c r="X249" s="399" t="s">
        <v>802</v>
      </c>
      <c r="Y249" s="399" t="s">
        <v>802</v>
      </c>
      <c r="Z249" s="399" t="s">
        <v>802</v>
      </c>
      <c r="AA249" s="399" t="s">
        <v>802</v>
      </c>
      <c r="AB249" s="399" t="s">
        <v>802</v>
      </c>
      <c r="AC249" s="400" t="s">
        <v>802</v>
      </c>
      <c r="AD249" s="121">
        <f t="shared" si="7"/>
        <v>1745</v>
      </c>
      <c r="AE249" s="83" t="s">
        <v>1820</v>
      </c>
      <c r="AG249" s="77"/>
      <c r="AH249" s="151">
        <f>'Alimentazione CE Costi'!H230</f>
        <v>1745000</v>
      </c>
      <c r="AI249" s="151">
        <f>'Alimentazione CE Costi'!I230</f>
        <v>1744849</v>
      </c>
      <c r="AL249" s="151">
        <f>'Alimentazione CE Costi'!L230</f>
        <v>1489848.95</v>
      </c>
    </row>
    <row r="250" spans="1:38" s="84" customFormat="1" ht="15">
      <c r="A250" s="83"/>
      <c r="B250" s="396" t="s">
        <v>350</v>
      </c>
      <c r="C250" s="397"/>
      <c r="D250" s="397"/>
      <c r="E250" s="397"/>
      <c r="F250" s="397"/>
      <c r="G250" s="397"/>
      <c r="H250" s="398" t="s">
        <v>351</v>
      </c>
      <c r="I250" s="399" t="s">
        <v>2082</v>
      </c>
      <c r="J250" s="399" t="s">
        <v>2082</v>
      </c>
      <c r="K250" s="399" t="s">
        <v>2082</v>
      </c>
      <c r="L250" s="399" t="s">
        <v>2082</v>
      </c>
      <c r="M250" s="399" t="s">
        <v>2082</v>
      </c>
      <c r="N250" s="399" t="s">
        <v>2082</v>
      </c>
      <c r="O250" s="399" t="s">
        <v>2082</v>
      </c>
      <c r="P250" s="399" t="s">
        <v>2082</v>
      </c>
      <c r="Q250" s="399" t="s">
        <v>2082</v>
      </c>
      <c r="R250" s="399"/>
      <c r="S250" s="399"/>
      <c r="T250" s="399"/>
      <c r="U250" s="399"/>
      <c r="V250" s="399" t="s">
        <v>2082</v>
      </c>
      <c r="W250" s="399" t="s">
        <v>2082</v>
      </c>
      <c r="X250" s="399" t="s">
        <v>2082</v>
      </c>
      <c r="Y250" s="399" t="s">
        <v>2082</v>
      </c>
      <c r="Z250" s="399" t="s">
        <v>2082</v>
      </c>
      <c r="AA250" s="399" t="s">
        <v>2082</v>
      </c>
      <c r="AB250" s="399" t="s">
        <v>2082</v>
      </c>
      <c r="AC250" s="400" t="s">
        <v>2082</v>
      </c>
      <c r="AD250" s="121">
        <f t="shared" si="7"/>
        <v>0</v>
      </c>
      <c r="AE250" s="83" t="s">
        <v>1820</v>
      </c>
      <c r="AG250" s="77"/>
      <c r="AH250" s="151">
        <f>'Alimentazione CE Costi'!H231</f>
        <v>0</v>
      </c>
      <c r="AI250" s="151">
        <f>'Alimentazione CE Costi'!I231</f>
        <v>115000</v>
      </c>
      <c r="AL250" s="151">
        <f>'Alimentazione CE Costi'!L231</f>
        <v>0</v>
      </c>
    </row>
    <row r="251" spans="1:38" s="84" customFormat="1" ht="30" customHeight="1">
      <c r="A251" s="83"/>
      <c r="B251" s="396" t="s">
        <v>352</v>
      </c>
      <c r="C251" s="397"/>
      <c r="D251" s="397"/>
      <c r="E251" s="397"/>
      <c r="F251" s="397"/>
      <c r="G251" s="397"/>
      <c r="H251" s="398" t="s">
        <v>353</v>
      </c>
      <c r="I251" s="399" t="s">
        <v>2085</v>
      </c>
      <c r="J251" s="399" t="s">
        <v>2085</v>
      </c>
      <c r="K251" s="399" t="s">
        <v>2085</v>
      </c>
      <c r="L251" s="399" t="s">
        <v>2085</v>
      </c>
      <c r="M251" s="399" t="s">
        <v>2085</v>
      </c>
      <c r="N251" s="399" t="s">
        <v>2085</v>
      </c>
      <c r="O251" s="399" t="s">
        <v>2085</v>
      </c>
      <c r="P251" s="399" t="s">
        <v>2085</v>
      </c>
      <c r="Q251" s="399" t="s">
        <v>2085</v>
      </c>
      <c r="R251" s="399"/>
      <c r="S251" s="399"/>
      <c r="T251" s="399"/>
      <c r="U251" s="399"/>
      <c r="V251" s="399" t="s">
        <v>2085</v>
      </c>
      <c r="W251" s="399" t="s">
        <v>2085</v>
      </c>
      <c r="X251" s="399" t="s">
        <v>2085</v>
      </c>
      <c r="Y251" s="399" t="s">
        <v>2085</v>
      </c>
      <c r="Z251" s="399" t="s">
        <v>2085</v>
      </c>
      <c r="AA251" s="399" t="s">
        <v>2085</v>
      </c>
      <c r="AB251" s="399" t="s">
        <v>2085</v>
      </c>
      <c r="AC251" s="400" t="s">
        <v>2085</v>
      </c>
      <c r="AD251" s="121">
        <f t="shared" si="7"/>
        <v>459</v>
      </c>
      <c r="AE251" s="83" t="s">
        <v>1820</v>
      </c>
      <c r="AG251" s="77"/>
      <c r="AH251" s="151">
        <f>'Alimentazione CE Costi'!H233+'Alimentazione CE Costi'!H234+'Alimentazione CE Costi'!H235+'Alimentazione CE Costi'!H236</f>
        <v>459000</v>
      </c>
      <c r="AI251" s="151">
        <f>'Alimentazione CE Costi'!I233+'Alimentazione CE Costi'!I234+'Alimentazione CE Costi'!I235+'Alimentazione CE Costi'!I236</f>
        <v>519602</v>
      </c>
      <c r="AL251" s="151">
        <f>'Alimentazione CE Costi'!L233+'Alimentazione CE Costi'!L234+'Alimentazione CE Costi'!L235+'Alimentazione CE Costi'!L236</f>
        <v>459000</v>
      </c>
    </row>
    <row r="252" spans="1:38" s="84" customFormat="1" ht="26.25" customHeight="1">
      <c r="A252" s="83" t="s">
        <v>1837</v>
      </c>
      <c r="B252" s="396" t="s">
        <v>354</v>
      </c>
      <c r="C252" s="397"/>
      <c r="D252" s="397"/>
      <c r="E252" s="397"/>
      <c r="F252" s="397"/>
      <c r="G252" s="397"/>
      <c r="H252" s="398" t="s">
        <v>355</v>
      </c>
      <c r="I252" s="399" t="s">
        <v>2088</v>
      </c>
      <c r="J252" s="399" t="s">
        <v>2088</v>
      </c>
      <c r="K252" s="399" t="s">
        <v>2088</v>
      </c>
      <c r="L252" s="399" t="s">
        <v>2088</v>
      </c>
      <c r="M252" s="399" t="s">
        <v>2088</v>
      </c>
      <c r="N252" s="399" t="s">
        <v>2088</v>
      </c>
      <c r="O252" s="399" t="s">
        <v>2088</v>
      </c>
      <c r="P252" s="399" t="s">
        <v>2088</v>
      </c>
      <c r="Q252" s="399" t="s">
        <v>2088</v>
      </c>
      <c r="R252" s="399"/>
      <c r="S252" s="399"/>
      <c r="T252" s="399"/>
      <c r="U252" s="399"/>
      <c r="V252" s="399" t="s">
        <v>2088</v>
      </c>
      <c r="W252" s="399" t="s">
        <v>2088</v>
      </c>
      <c r="X252" s="399" t="s">
        <v>2088</v>
      </c>
      <c r="Y252" s="399" t="s">
        <v>2088</v>
      </c>
      <c r="Z252" s="399" t="s">
        <v>2088</v>
      </c>
      <c r="AA252" s="399" t="s">
        <v>2088</v>
      </c>
      <c r="AB252" s="399" t="s">
        <v>2088</v>
      </c>
      <c r="AC252" s="400" t="s">
        <v>2088</v>
      </c>
      <c r="AD252" s="121">
        <f t="shared" si="7"/>
        <v>5</v>
      </c>
      <c r="AE252" s="83" t="s">
        <v>1820</v>
      </c>
      <c r="AG252" s="77"/>
      <c r="AH252" s="151">
        <f>'Alimentazione CE Costi'!H238+'Alimentazione CE Costi'!H239+'Alimentazione CE Costi'!H240+'Alimentazione CE Costi'!H241</f>
        <v>5000</v>
      </c>
      <c r="AI252" s="151">
        <f>'Alimentazione CE Costi'!I238+'Alimentazione CE Costi'!I239+'Alimentazione CE Costi'!I240+'Alimentazione CE Costi'!I241</f>
        <v>5077</v>
      </c>
      <c r="AL252" s="151">
        <f>'Alimentazione CE Costi'!L238+'Alimentazione CE Costi'!L239+'Alimentazione CE Costi'!L240+'Alimentazione CE Costi'!L241</f>
        <v>5000</v>
      </c>
    </row>
    <row r="253" spans="1:38" s="84" customFormat="1" ht="15">
      <c r="A253" s="83"/>
      <c r="B253" s="396" t="s">
        <v>356</v>
      </c>
      <c r="C253" s="397"/>
      <c r="D253" s="397"/>
      <c r="E253" s="397"/>
      <c r="F253" s="397"/>
      <c r="G253" s="397"/>
      <c r="H253" s="398" t="s">
        <v>357</v>
      </c>
      <c r="I253" s="399" t="s">
        <v>2091</v>
      </c>
      <c r="J253" s="399" t="s">
        <v>2091</v>
      </c>
      <c r="K253" s="399" t="s">
        <v>2091</v>
      </c>
      <c r="L253" s="399" t="s">
        <v>2091</v>
      </c>
      <c r="M253" s="399" t="s">
        <v>2091</v>
      </c>
      <c r="N253" s="399" t="s">
        <v>2091</v>
      </c>
      <c r="O253" s="399" t="s">
        <v>2091</v>
      </c>
      <c r="P253" s="399" t="s">
        <v>2091</v>
      </c>
      <c r="Q253" s="399" t="s">
        <v>2091</v>
      </c>
      <c r="R253" s="399"/>
      <c r="S253" s="399"/>
      <c r="T253" s="399"/>
      <c r="U253" s="399"/>
      <c r="V253" s="399" t="s">
        <v>2091</v>
      </c>
      <c r="W253" s="399" t="s">
        <v>2091</v>
      </c>
      <c r="X253" s="399" t="s">
        <v>2091</v>
      </c>
      <c r="Y253" s="399" t="s">
        <v>2091</v>
      </c>
      <c r="Z253" s="399" t="s">
        <v>2091</v>
      </c>
      <c r="AA253" s="399" t="s">
        <v>2091</v>
      </c>
      <c r="AB253" s="399" t="s">
        <v>2091</v>
      </c>
      <c r="AC253" s="400" t="s">
        <v>2091</v>
      </c>
      <c r="AD253" s="121">
        <f t="shared" si="7"/>
        <v>290</v>
      </c>
      <c r="AE253" s="83" t="s">
        <v>1820</v>
      </c>
      <c r="AG253" s="77"/>
      <c r="AH253" s="151">
        <f>'Alimentazione CE Costi'!H243+'Alimentazione CE Costi'!H244+'Alimentazione CE Costi'!H245+'Alimentazione CE Costi'!H246+'Alimentazione CE Costi'!H247+'Alimentazione CE Costi'!H248+'Alimentazione CE Costi'!H249+'Alimentazione CE Costi'!H250+'Alimentazione CE Costi'!H251+'Alimentazione CE Costi'!H252+'Alimentazione CE Costi'!H253</f>
        <v>290000</v>
      </c>
      <c r="AI253" s="151">
        <f>'Alimentazione CE Costi'!I243+'Alimentazione CE Costi'!I244+'Alimentazione CE Costi'!I245+'Alimentazione CE Costi'!I246+'Alimentazione CE Costi'!I247+'Alimentazione CE Costi'!I248+'Alimentazione CE Costi'!I249+'Alimentazione CE Costi'!I250+'Alimentazione CE Costi'!I251+'Alimentazione CE Costi'!I252+'Alimentazione CE Costi'!I253</f>
        <v>289570</v>
      </c>
      <c r="AL253" s="151">
        <f>'Alimentazione CE Costi'!L243+'Alimentazione CE Costi'!L244+'Alimentazione CE Costi'!L245+'Alimentazione CE Costi'!L246+'Alimentazione CE Costi'!L247+'Alimentazione CE Costi'!L248+'Alimentazione CE Costi'!L249+'Alimentazione CE Costi'!L250+'Alimentazione CE Costi'!L251+'Alimentazione CE Costi'!L252+'Alimentazione CE Costi'!L253</f>
        <v>254569.67</v>
      </c>
    </row>
    <row r="254" spans="1:38" s="84" customFormat="1" ht="24.75" customHeight="1">
      <c r="A254" s="83" t="s">
        <v>1837</v>
      </c>
      <c r="B254" s="396" t="s">
        <v>358</v>
      </c>
      <c r="C254" s="397"/>
      <c r="D254" s="397"/>
      <c r="E254" s="397"/>
      <c r="F254" s="397"/>
      <c r="G254" s="397"/>
      <c r="H254" s="398" t="s">
        <v>359</v>
      </c>
      <c r="I254" s="399" t="s">
        <v>2094</v>
      </c>
      <c r="J254" s="399" t="s">
        <v>2094</v>
      </c>
      <c r="K254" s="399" t="s">
        <v>2094</v>
      </c>
      <c r="L254" s="399" t="s">
        <v>2094</v>
      </c>
      <c r="M254" s="399" t="s">
        <v>2094</v>
      </c>
      <c r="N254" s="399" t="s">
        <v>2094</v>
      </c>
      <c r="O254" s="399" t="s">
        <v>2094</v>
      </c>
      <c r="P254" s="399" t="s">
        <v>2094</v>
      </c>
      <c r="Q254" s="399" t="s">
        <v>2094</v>
      </c>
      <c r="R254" s="399"/>
      <c r="S254" s="399"/>
      <c r="T254" s="399"/>
      <c r="U254" s="399"/>
      <c r="V254" s="399" t="s">
        <v>2094</v>
      </c>
      <c r="W254" s="399" t="s">
        <v>2094</v>
      </c>
      <c r="X254" s="399" t="s">
        <v>2094</v>
      </c>
      <c r="Y254" s="399" t="s">
        <v>2094</v>
      </c>
      <c r="Z254" s="399" t="s">
        <v>2094</v>
      </c>
      <c r="AA254" s="399" t="s">
        <v>2094</v>
      </c>
      <c r="AB254" s="399" t="s">
        <v>2094</v>
      </c>
      <c r="AC254" s="400" t="s">
        <v>2094</v>
      </c>
      <c r="AD254" s="121">
        <f t="shared" si="7"/>
        <v>0</v>
      </c>
      <c r="AE254" s="83" t="s">
        <v>1820</v>
      </c>
      <c r="AG254" s="77"/>
      <c r="AH254" s="151">
        <f>'Alimentazione CE Costi'!H255+'Alimentazione CE Costi'!H256+'Alimentazione CE Costi'!H257+'Alimentazione CE Costi'!H258+'Alimentazione CE Costi'!H259+'Alimentazione CE Costi'!H260+'Alimentazione CE Costi'!H261+'Alimentazione CE Costi'!H262+'Alimentazione CE Costi'!H263</f>
        <v>0</v>
      </c>
      <c r="AI254" s="151">
        <f>'Alimentazione CE Costi'!I255+'Alimentazione CE Costi'!I256+'Alimentazione CE Costi'!I257+'Alimentazione CE Costi'!I258+'Alimentazione CE Costi'!I259+'Alimentazione CE Costi'!I260+'Alimentazione CE Costi'!I261+'Alimentazione CE Costi'!I262+'Alimentazione CE Costi'!I263</f>
        <v>0</v>
      </c>
      <c r="AL254" s="151">
        <f>'Alimentazione CE Costi'!L255+'Alimentazione CE Costi'!L256+'Alimentazione CE Costi'!L257+'Alimentazione CE Costi'!L258+'Alimentazione CE Costi'!L259+'Alimentazione CE Costi'!L260+'Alimentazione CE Costi'!L261+'Alimentazione CE Costi'!L262+'Alimentazione CE Costi'!L263</f>
        <v>0</v>
      </c>
    </row>
    <row r="255" spans="1:38" s="84" customFormat="1" ht="15">
      <c r="A255" s="85"/>
      <c r="B255" s="458" t="s">
        <v>360</v>
      </c>
      <c r="C255" s="459"/>
      <c r="D255" s="459"/>
      <c r="E255" s="459"/>
      <c r="F255" s="459"/>
      <c r="G255" s="459"/>
      <c r="H255" s="460" t="s">
        <v>361</v>
      </c>
      <c r="I255" s="461" t="s">
        <v>448</v>
      </c>
      <c r="J255" s="461" t="s">
        <v>448</v>
      </c>
      <c r="K255" s="461" t="s">
        <v>448</v>
      </c>
      <c r="L255" s="461" t="s">
        <v>448</v>
      </c>
      <c r="M255" s="461" t="s">
        <v>448</v>
      </c>
      <c r="N255" s="461" t="s">
        <v>448</v>
      </c>
      <c r="O255" s="461" t="s">
        <v>448</v>
      </c>
      <c r="P255" s="461" t="s">
        <v>448</v>
      </c>
      <c r="Q255" s="461" t="s">
        <v>448</v>
      </c>
      <c r="R255" s="461"/>
      <c r="S255" s="461"/>
      <c r="T255" s="461"/>
      <c r="U255" s="461"/>
      <c r="V255" s="461" t="s">
        <v>448</v>
      </c>
      <c r="W255" s="461" t="s">
        <v>448</v>
      </c>
      <c r="X255" s="461" t="s">
        <v>448</v>
      </c>
      <c r="Y255" s="461" t="s">
        <v>448</v>
      </c>
      <c r="Z255" s="461" t="s">
        <v>448</v>
      </c>
      <c r="AA255" s="461" t="s">
        <v>448</v>
      </c>
      <c r="AB255" s="461" t="s">
        <v>448</v>
      </c>
      <c r="AC255" s="462" t="s">
        <v>448</v>
      </c>
      <c r="AD255" s="129">
        <f>SUM(AD256:AD261)</f>
        <v>3841</v>
      </c>
      <c r="AE255" s="85" t="s">
        <v>1820</v>
      </c>
      <c r="AF255" s="76" t="s">
        <v>1821</v>
      </c>
      <c r="AG255" s="77"/>
      <c r="AH255" s="159">
        <f>SUM(AH256:AH261)</f>
        <v>3841008</v>
      </c>
      <c r="AI255" s="159">
        <f>SUM(AI256:AI261)</f>
        <v>4857164</v>
      </c>
      <c r="AL255" s="159">
        <f>SUM(AL256:AL261)</f>
        <v>1595268.26</v>
      </c>
    </row>
    <row r="256" spans="1:38" s="84" customFormat="1" ht="15">
      <c r="A256" s="94"/>
      <c r="B256" s="396" t="s">
        <v>449</v>
      </c>
      <c r="C256" s="397"/>
      <c r="D256" s="397"/>
      <c r="E256" s="397"/>
      <c r="F256" s="397"/>
      <c r="G256" s="397"/>
      <c r="H256" s="398" t="s">
        <v>450</v>
      </c>
      <c r="I256" s="399" t="s">
        <v>451</v>
      </c>
      <c r="J256" s="399" t="s">
        <v>451</v>
      </c>
      <c r="K256" s="399" t="s">
        <v>451</v>
      </c>
      <c r="L256" s="399" t="s">
        <v>451</v>
      </c>
      <c r="M256" s="399" t="s">
        <v>451</v>
      </c>
      <c r="N256" s="399" t="s">
        <v>451</v>
      </c>
      <c r="O256" s="399" t="s">
        <v>451</v>
      </c>
      <c r="P256" s="399" t="s">
        <v>451</v>
      </c>
      <c r="Q256" s="399" t="s">
        <v>451</v>
      </c>
      <c r="R256" s="399"/>
      <c r="S256" s="399"/>
      <c r="T256" s="399"/>
      <c r="U256" s="399"/>
      <c r="V256" s="399" t="s">
        <v>451</v>
      </c>
      <c r="W256" s="399" t="s">
        <v>451</v>
      </c>
      <c r="X256" s="399" t="s">
        <v>451</v>
      </c>
      <c r="Y256" s="399" t="s">
        <v>451</v>
      </c>
      <c r="Z256" s="399" t="s">
        <v>451</v>
      </c>
      <c r="AA256" s="399" t="s">
        <v>451</v>
      </c>
      <c r="AB256" s="399" t="s">
        <v>451</v>
      </c>
      <c r="AC256" s="400" t="s">
        <v>451</v>
      </c>
      <c r="AD256" s="121">
        <f aca="true" t="shared" si="8" ref="AD256:AD261">ROUND((AH256/1000),0)</f>
        <v>490</v>
      </c>
      <c r="AE256" s="83" t="s">
        <v>1820</v>
      </c>
      <c r="AG256" s="77"/>
      <c r="AH256" s="151">
        <f>'Alimentazione CE Costi'!H265</f>
        <v>490000</v>
      </c>
      <c r="AI256" s="151">
        <f>'Alimentazione CE Costi'!I265</f>
        <v>490000</v>
      </c>
      <c r="AL256" s="151">
        <f>'Alimentazione CE Costi'!L265</f>
        <v>0</v>
      </c>
    </row>
    <row r="257" spans="1:38" s="84" customFormat="1" ht="15">
      <c r="A257" s="94"/>
      <c r="B257" s="396" t="s">
        <v>452</v>
      </c>
      <c r="C257" s="397"/>
      <c r="D257" s="397"/>
      <c r="E257" s="397"/>
      <c r="F257" s="397"/>
      <c r="G257" s="397"/>
      <c r="H257" s="398" t="s">
        <v>1479</v>
      </c>
      <c r="I257" s="399" t="s">
        <v>1480</v>
      </c>
      <c r="J257" s="399" t="s">
        <v>1480</v>
      </c>
      <c r="K257" s="399" t="s">
        <v>1480</v>
      </c>
      <c r="L257" s="399" t="s">
        <v>1480</v>
      </c>
      <c r="M257" s="399" t="s">
        <v>1480</v>
      </c>
      <c r="N257" s="399" t="s">
        <v>1480</v>
      </c>
      <c r="O257" s="399" t="s">
        <v>1480</v>
      </c>
      <c r="P257" s="399" t="s">
        <v>1480</v>
      </c>
      <c r="Q257" s="399" t="s">
        <v>1480</v>
      </c>
      <c r="R257" s="399"/>
      <c r="S257" s="399"/>
      <c r="T257" s="399"/>
      <c r="U257" s="399"/>
      <c r="V257" s="399" t="s">
        <v>1480</v>
      </c>
      <c r="W257" s="399" t="s">
        <v>1480</v>
      </c>
      <c r="X257" s="399" t="s">
        <v>1480</v>
      </c>
      <c r="Y257" s="399" t="s">
        <v>1480</v>
      </c>
      <c r="Z257" s="399" t="s">
        <v>1480</v>
      </c>
      <c r="AA257" s="399" t="s">
        <v>1480</v>
      </c>
      <c r="AB257" s="399" t="s">
        <v>1480</v>
      </c>
      <c r="AC257" s="400" t="s">
        <v>1480</v>
      </c>
      <c r="AD257" s="121">
        <f t="shared" si="8"/>
        <v>25</v>
      </c>
      <c r="AE257" s="83" t="s">
        <v>1820</v>
      </c>
      <c r="AG257" s="77"/>
      <c r="AH257" s="151">
        <f>'Alimentazione CE Costi'!H266</f>
        <v>25000</v>
      </c>
      <c r="AI257" s="151">
        <f>'Alimentazione CE Costi'!I266</f>
        <v>25000</v>
      </c>
      <c r="AL257" s="151">
        <f>'Alimentazione CE Costi'!L266</f>
        <v>0</v>
      </c>
    </row>
    <row r="258" spans="1:38" s="84" customFormat="1" ht="15">
      <c r="A258" s="83"/>
      <c r="B258" s="396" t="s">
        <v>1481</v>
      </c>
      <c r="C258" s="397"/>
      <c r="D258" s="397"/>
      <c r="E258" s="397"/>
      <c r="F258" s="397"/>
      <c r="G258" s="397"/>
      <c r="H258" s="398" t="s">
        <v>1482</v>
      </c>
      <c r="I258" s="399" t="s">
        <v>1483</v>
      </c>
      <c r="J258" s="399" t="s">
        <v>1483</v>
      </c>
      <c r="K258" s="399" t="s">
        <v>1483</v>
      </c>
      <c r="L258" s="399" t="s">
        <v>1483</v>
      </c>
      <c r="M258" s="399" t="s">
        <v>1483</v>
      </c>
      <c r="N258" s="399" t="s">
        <v>1483</v>
      </c>
      <c r="O258" s="399" t="s">
        <v>1483</v>
      </c>
      <c r="P258" s="399" t="s">
        <v>1483</v>
      </c>
      <c r="Q258" s="399" t="s">
        <v>1483</v>
      </c>
      <c r="R258" s="399"/>
      <c r="S258" s="399"/>
      <c r="T258" s="399"/>
      <c r="U258" s="399"/>
      <c r="V258" s="399" t="s">
        <v>1483</v>
      </c>
      <c r="W258" s="399" t="s">
        <v>1483</v>
      </c>
      <c r="X258" s="399" t="s">
        <v>1483</v>
      </c>
      <c r="Y258" s="399" t="s">
        <v>1483</v>
      </c>
      <c r="Z258" s="399" t="s">
        <v>1483</v>
      </c>
      <c r="AA258" s="399" t="s">
        <v>1483</v>
      </c>
      <c r="AB258" s="399" t="s">
        <v>1483</v>
      </c>
      <c r="AC258" s="400" t="s">
        <v>1483</v>
      </c>
      <c r="AD258" s="121">
        <f t="shared" si="8"/>
        <v>0</v>
      </c>
      <c r="AE258" s="83" t="s">
        <v>1820</v>
      </c>
      <c r="AG258" s="77"/>
      <c r="AH258" s="151">
        <f>'Alimentazione CE Costi'!H267</f>
        <v>0</v>
      </c>
      <c r="AI258" s="151">
        <f>'Alimentazione CE Costi'!I267</f>
        <v>0</v>
      </c>
      <c r="AL258" s="151">
        <f>'Alimentazione CE Costi'!L267</f>
        <v>0</v>
      </c>
    </row>
    <row r="259" spans="1:38" s="84" customFormat="1" ht="15">
      <c r="A259" s="94"/>
      <c r="B259" s="396" t="s">
        <v>1484</v>
      </c>
      <c r="C259" s="397"/>
      <c r="D259" s="397"/>
      <c r="E259" s="397"/>
      <c r="F259" s="397"/>
      <c r="G259" s="397"/>
      <c r="H259" s="398" t="s">
        <v>1485</v>
      </c>
      <c r="I259" s="399" t="s">
        <v>1486</v>
      </c>
      <c r="J259" s="399" t="s">
        <v>1486</v>
      </c>
      <c r="K259" s="399" t="s">
        <v>1486</v>
      </c>
      <c r="L259" s="399" t="s">
        <v>1486</v>
      </c>
      <c r="M259" s="399" t="s">
        <v>1486</v>
      </c>
      <c r="N259" s="399" t="s">
        <v>1486</v>
      </c>
      <c r="O259" s="399" t="s">
        <v>1486</v>
      </c>
      <c r="P259" s="399" t="s">
        <v>1486</v>
      </c>
      <c r="Q259" s="399" t="s">
        <v>1486</v>
      </c>
      <c r="R259" s="399"/>
      <c r="S259" s="399"/>
      <c r="T259" s="399"/>
      <c r="U259" s="399"/>
      <c r="V259" s="399" t="s">
        <v>1486</v>
      </c>
      <c r="W259" s="399" t="s">
        <v>1486</v>
      </c>
      <c r="X259" s="399" t="s">
        <v>1486</v>
      </c>
      <c r="Y259" s="399" t="s">
        <v>1486</v>
      </c>
      <c r="Z259" s="399" t="s">
        <v>1486</v>
      </c>
      <c r="AA259" s="399" t="s">
        <v>1486</v>
      </c>
      <c r="AB259" s="399" t="s">
        <v>1486</v>
      </c>
      <c r="AC259" s="400" t="s">
        <v>1486</v>
      </c>
      <c r="AD259" s="121">
        <f t="shared" si="8"/>
        <v>19</v>
      </c>
      <c r="AE259" s="83" t="s">
        <v>1820</v>
      </c>
      <c r="AG259" s="77"/>
      <c r="AH259" s="151">
        <f>'Alimentazione CE Costi'!H268</f>
        <v>19000</v>
      </c>
      <c r="AI259" s="151">
        <f>'Alimentazione CE Costi'!I268</f>
        <v>96000</v>
      </c>
      <c r="AL259" s="151">
        <f>'Alimentazione CE Costi'!L268</f>
        <v>0</v>
      </c>
    </row>
    <row r="260" spans="1:38" s="84" customFormat="1" ht="15">
      <c r="A260" s="94"/>
      <c r="B260" s="396" t="s">
        <v>1487</v>
      </c>
      <c r="C260" s="397"/>
      <c r="D260" s="397"/>
      <c r="E260" s="397"/>
      <c r="F260" s="397"/>
      <c r="G260" s="397"/>
      <c r="H260" s="398" t="s">
        <v>1488</v>
      </c>
      <c r="I260" s="399" t="s">
        <v>1489</v>
      </c>
      <c r="J260" s="399" t="s">
        <v>1489</v>
      </c>
      <c r="K260" s="399" t="s">
        <v>1489</v>
      </c>
      <c r="L260" s="399" t="s">
        <v>1489</v>
      </c>
      <c r="M260" s="399" t="s">
        <v>1489</v>
      </c>
      <c r="N260" s="399" t="s">
        <v>1489</v>
      </c>
      <c r="O260" s="399" t="s">
        <v>1489</v>
      </c>
      <c r="P260" s="399" t="s">
        <v>1489</v>
      </c>
      <c r="Q260" s="399" t="s">
        <v>1489</v>
      </c>
      <c r="R260" s="399"/>
      <c r="S260" s="399"/>
      <c r="T260" s="399"/>
      <c r="U260" s="399"/>
      <c r="V260" s="399" t="s">
        <v>1489</v>
      </c>
      <c r="W260" s="399" t="s">
        <v>1489</v>
      </c>
      <c r="X260" s="399" t="s">
        <v>1489</v>
      </c>
      <c r="Y260" s="399" t="s">
        <v>1489</v>
      </c>
      <c r="Z260" s="399" t="s">
        <v>1489</v>
      </c>
      <c r="AA260" s="399" t="s">
        <v>1489</v>
      </c>
      <c r="AB260" s="399" t="s">
        <v>1489</v>
      </c>
      <c r="AC260" s="400" t="s">
        <v>1489</v>
      </c>
      <c r="AD260" s="121">
        <f t="shared" si="8"/>
        <v>2695</v>
      </c>
      <c r="AE260" s="83" t="s">
        <v>1820</v>
      </c>
      <c r="AG260" s="77"/>
      <c r="AH260" s="151">
        <f>'Alimentazione CE Costi'!H270+'Alimentazione CE Costi'!H271+'Alimentazione CE Costi'!H272+'Alimentazione CE Costi'!H273+'Alimentazione CE Costi'!H274+'Alimentazione CE Costi'!H275+'Alimentazione CE Costi'!H276+'Alimentazione CE Costi'!H277+'Alimentazione CE Costi'!H278+'Alimentazione CE Costi'!H279</f>
        <v>2694829</v>
      </c>
      <c r="AI260" s="151">
        <f>'Alimentazione CE Costi'!I270+'Alimentazione CE Costi'!I271+'Alimentazione CE Costi'!I272+'Alimentazione CE Costi'!I273+'Alimentazione CE Costi'!I274+'Alimentazione CE Costi'!I275+'Alimentazione CE Costi'!I276+'Alimentazione CE Costi'!I277+'Alimentazione CE Costi'!I278+'Alimentazione CE Costi'!I279</f>
        <v>3708020</v>
      </c>
      <c r="AL260" s="151">
        <f>'Alimentazione CE Costi'!L270+'Alimentazione CE Costi'!L271+'Alimentazione CE Costi'!L272+'Alimentazione CE Costi'!L273+'Alimentazione CE Costi'!L274+'Alimentazione CE Costi'!L275+'Alimentazione CE Costi'!L276+'Alimentazione CE Costi'!L277+'Alimentazione CE Costi'!L278+'Alimentazione CE Costi'!L279</f>
        <v>1057260.26</v>
      </c>
    </row>
    <row r="261" spans="1:38" s="84" customFormat="1" ht="15">
      <c r="A261" s="94" t="s">
        <v>1837</v>
      </c>
      <c r="B261" s="396" t="s">
        <v>1490</v>
      </c>
      <c r="C261" s="397"/>
      <c r="D261" s="397"/>
      <c r="E261" s="397"/>
      <c r="F261" s="397"/>
      <c r="G261" s="397"/>
      <c r="H261" s="398" t="s">
        <v>1491</v>
      </c>
      <c r="I261" s="399" t="s">
        <v>1492</v>
      </c>
      <c r="J261" s="399" t="s">
        <v>1492</v>
      </c>
      <c r="K261" s="399" t="s">
        <v>1492</v>
      </c>
      <c r="L261" s="399" t="s">
        <v>1492</v>
      </c>
      <c r="M261" s="399" t="s">
        <v>1492</v>
      </c>
      <c r="N261" s="399" t="s">
        <v>1492</v>
      </c>
      <c r="O261" s="399" t="s">
        <v>1492</v>
      </c>
      <c r="P261" s="399" t="s">
        <v>1492</v>
      </c>
      <c r="Q261" s="399" t="s">
        <v>1492</v>
      </c>
      <c r="R261" s="399"/>
      <c r="S261" s="399"/>
      <c r="T261" s="399"/>
      <c r="U261" s="399"/>
      <c r="V261" s="399" t="s">
        <v>1492</v>
      </c>
      <c r="W261" s="399" t="s">
        <v>1492</v>
      </c>
      <c r="X261" s="399" t="s">
        <v>1492</v>
      </c>
      <c r="Y261" s="399" t="s">
        <v>1492</v>
      </c>
      <c r="Z261" s="399" t="s">
        <v>1492</v>
      </c>
      <c r="AA261" s="399" t="s">
        <v>1492</v>
      </c>
      <c r="AB261" s="399" t="s">
        <v>1492</v>
      </c>
      <c r="AC261" s="400" t="s">
        <v>1492</v>
      </c>
      <c r="AD261" s="121">
        <f t="shared" si="8"/>
        <v>612</v>
      </c>
      <c r="AE261" s="83" t="s">
        <v>1820</v>
      </c>
      <c r="AG261" s="77"/>
      <c r="AH261" s="151">
        <f>'Alimentazione CE Costi'!H281+'Alimentazione CE Costi'!H282</f>
        <v>612179</v>
      </c>
      <c r="AI261" s="151">
        <f>'Alimentazione CE Costi'!I281+'Alimentazione CE Costi'!I282</f>
        <v>538144</v>
      </c>
      <c r="AL261" s="151">
        <f>'Alimentazione CE Costi'!L281+'Alimentazione CE Costi'!L282</f>
        <v>538008</v>
      </c>
    </row>
    <row r="262" spans="1:38" s="84" customFormat="1" ht="28.5" customHeight="1">
      <c r="A262" s="85"/>
      <c r="B262" s="458" t="s">
        <v>1493</v>
      </c>
      <c r="C262" s="459"/>
      <c r="D262" s="459"/>
      <c r="E262" s="459"/>
      <c r="F262" s="459"/>
      <c r="G262" s="459"/>
      <c r="H262" s="460" t="s">
        <v>1494</v>
      </c>
      <c r="I262" s="461" t="s">
        <v>1495</v>
      </c>
      <c r="J262" s="461" t="s">
        <v>1495</v>
      </c>
      <c r="K262" s="461" t="s">
        <v>1495</v>
      </c>
      <c r="L262" s="461" t="s">
        <v>1495</v>
      </c>
      <c r="M262" s="461" t="s">
        <v>1495</v>
      </c>
      <c r="N262" s="461" t="s">
        <v>1495</v>
      </c>
      <c r="O262" s="461" t="s">
        <v>1495</v>
      </c>
      <c r="P262" s="461" t="s">
        <v>1495</v>
      </c>
      <c r="Q262" s="461" t="s">
        <v>1495</v>
      </c>
      <c r="R262" s="461"/>
      <c r="S262" s="461"/>
      <c r="T262" s="461"/>
      <c r="U262" s="461"/>
      <c r="V262" s="461" t="s">
        <v>1495</v>
      </c>
      <c r="W262" s="461" t="s">
        <v>1495</v>
      </c>
      <c r="X262" s="461" t="s">
        <v>1495</v>
      </c>
      <c r="Y262" s="461" t="s">
        <v>1495</v>
      </c>
      <c r="Z262" s="461" t="s">
        <v>1495</v>
      </c>
      <c r="AA262" s="461" t="s">
        <v>1495</v>
      </c>
      <c r="AB262" s="461" t="s">
        <v>1495</v>
      </c>
      <c r="AC262" s="462" t="s">
        <v>1495</v>
      </c>
      <c r="AD262" s="129">
        <f>SUM(AD263:AD265)+AD272</f>
        <v>3436</v>
      </c>
      <c r="AE262" s="85" t="s">
        <v>1820</v>
      </c>
      <c r="AF262" s="76" t="s">
        <v>1821</v>
      </c>
      <c r="AG262" s="77"/>
      <c r="AH262" s="159">
        <f>SUM(AH263:AH265)+AH272</f>
        <v>3435600</v>
      </c>
      <c r="AI262" s="159">
        <f>SUM(AI263:AI265)+AI272</f>
        <v>3985798</v>
      </c>
      <c r="AL262" s="159">
        <f>SUM(AL263:AL265)+AL272</f>
        <v>2992620.92</v>
      </c>
    </row>
    <row r="263" spans="1:38" s="84" customFormat="1" ht="15">
      <c r="A263" s="83" t="s">
        <v>1837</v>
      </c>
      <c r="B263" s="396" t="s">
        <v>1496</v>
      </c>
      <c r="C263" s="397"/>
      <c r="D263" s="397"/>
      <c r="E263" s="397"/>
      <c r="F263" s="397"/>
      <c r="G263" s="397"/>
      <c r="H263" s="398" t="s">
        <v>1497</v>
      </c>
      <c r="I263" s="399" t="s">
        <v>1498</v>
      </c>
      <c r="J263" s="399" t="s">
        <v>1498</v>
      </c>
      <c r="K263" s="399" t="s">
        <v>1498</v>
      </c>
      <c r="L263" s="399" t="s">
        <v>1498</v>
      </c>
      <c r="M263" s="399" t="s">
        <v>1498</v>
      </c>
      <c r="N263" s="399" t="s">
        <v>1498</v>
      </c>
      <c r="O263" s="399" t="s">
        <v>1498</v>
      </c>
      <c r="P263" s="399" t="s">
        <v>1498</v>
      </c>
      <c r="Q263" s="399" t="s">
        <v>1498</v>
      </c>
      <c r="R263" s="399"/>
      <c r="S263" s="399"/>
      <c r="T263" s="399"/>
      <c r="U263" s="399"/>
      <c r="V263" s="399" t="s">
        <v>1498</v>
      </c>
      <c r="W263" s="399" t="s">
        <v>1498</v>
      </c>
      <c r="X263" s="399" t="s">
        <v>1498</v>
      </c>
      <c r="Y263" s="399" t="s">
        <v>1498</v>
      </c>
      <c r="Z263" s="399" t="s">
        <v>1498</v>
      </c>
      <c r="AA263" s="399" t="s">
        <v>1498</v>
      </c>
      <c r="AB263" s="399" t="s">
        <v>1498</v>
      </c>
      <c r="AC263" s="400" t="s">
        <v>1498</v>
      </c>
      <c r="AD263" s="121">
        <f>ROUND((AH263/1000),0)</f>
        <v>52</v>
      </c>
      <c r="AE263" s="83" t="s">
        <v>1820</v>
      </c>
      <c r="AG263" s="77"/>
      <c r="AH263" s="151">
        <f>'Alimentazione CE Costi'!H284</f>
        <v>51600</v>
      </c>
      <c r="AI263" s="151">
        <f>'Alimentazione CE Costi'!I284</f>
        <v>54491</v>
      </c>
      <c r="AL263" s="151">
        <f>'Alimentazione CE Costi'!L284</f>
        <v>5190.8</v>
      </c>
    </row>
    <row r="264" spans="1:38" s="84" customFormat="1" ht="15">
      <c r="A264" s="83"/>
      <c r="B264" s="396" t="s">
        <v>1499</v>
      </c>
      <c r="C264" s="397"/>
      <c r="D264" s="397"/>
      <c r="E264" s="397"/>
      <c r="F264" s="397"/>
      <c r="G264" s="397"/>
      <c r="H264" s="398" t="s">
        <v>1500</v>
      </c>
      <c r="I264" s="399" t="s">
        <v>1501</v>
      </c>
      <c r="J264" s="399" t="s">
        <v>1501</v>
      </c>
      <c r="K264" s="399" t="s">
        <v>1501</v>
      </c>
      <c r="L264" s="399" t="s">
        <v>1501</v>
      </c>
      <c r="M264" s="399" t="s">
        <v>1501</v>
      </c>
      <c r="N264" s="399" t="s">
        <v>1501</v>
      </c>
      <c r="O264" s="399" t="s">
        <v>1501</v>
      </c>
      <c r="P264" s="399" t="s">
        <v>1501</v>
      </c>
      <c r="Q264" s="399" t="s">
        <v>1501</v>
      </c>
      <c r="R264" s="399"/>
      <c r="S264" s="399"/>
      <c r="T264" s="399"/>
      <c r="U264" s="399"/>
      <c r="V264" s="399" t="s">
        <v>1501</v>
      </c>
      <c r="W264" s="399" t="s">
        <v>1501</v>
      </c>
      <c r="X264" s="399" t="s">
        <v>1501</v>
      </c>
      <c r="Y264" s="399" t="s">
        <v>1501</v>
      </c>
      <c r="Z264" s="399" t="s">
        <v>1501</v>
      </c>
      <c r="AA264" s="399" t="s">
        <v>1501</v>
      </c>
      <c r="AB264" s="399" t="s">
        <v>1501</v>
      </c>
      <c r="AC264" s="400" t="s">
        <v>1501</v>
      </c>
      <c r="AD264" s="121">
        <f>ROUND((AH264/1000),0)</f>
        <v>0</v>
      </c>
      <c r="AE264" s="83" t="s">
        <v>1820</v>
      </c>
      <c r="AG264" s="77"/>
      <c r="AH264" s="151">
        <f>'Alimentazione CE Costi'!H285</f>
        <v>0</v>
      </c>
      <c r="AI264" s="151">
        <f>'Alimentazione CE Costi'!I285</f>
        <v>0</v>
      </c>
      <c r="AL264" s="151">
        <f>'Alimentazione CE Costi'!L285</f>
        <v>0</v>
      </c>
    </row>
    <row r="265" spans="1:38" s="84" customFormat="1" ht="15">
      <c r="A265" s="87"/>
      <c r="B265" s="448" t="s">
        <v>1502</v>
      </c>
      <c r="C265" s="449"/>
      <c r="D265" s="449"/>
      <c r="E265" s="449"/>
      <c r="F265" s="449"/>
      <c r="G265" s="449"/>
      <c r="H265" s="484" t="s">
        <v>1503</v>
      </c>
      <c r="I265" s="485" t="s">
        <v>1504</v>
      </c>
      <c r="J265" s="485" t="s">
        <v>1504</v>
      </c>
      <c r="K265" s="485" t="s">
        <v>1504</v>
      </c>
      <c r="L265" s="485" t="s">
        <v>1504</v>
      </c>
      <c r="M265" s="485" t="s">
        <v>1504</v>
      </c>
      <c r="N265" s="485" t="s">
        <v>1504</v>
      </c>
      <c r="O265" s="485" t="s">
        <v>1504</v>
      </c>
      <c r="P265" s="485" t="s">
        <v>1504</v>
      </c>
      <c r="Q265" s="485" t="s">
        <v>1504</v>
      </c>
      <c r="R265" s="485"/>
      <c r="S265" s="485"/>
      <c r="T265" s="485"/>
      <c r="U265" s="485"/>
      <c r="V265" s="485" t="s">
        <v>1504</v>
      </c>
      <c r="W265" s="485" t="s">
        <v>1504</v>
      </c>
      <c r="X265" s="485" t="s">
        <v>1504</v>
      </c>
      <c r="Y265" s="485" t="s">
        <v>1504</v>
      </c>
      <c r="Z265" s="485" t="s">
        <v>1504</v>
      </c>
      <c r="AA265" s="485" t="s">
        <v>1504</v>
      </c>
      <c r="AB265" s="485" t="s">
        <v>1504</v>
      </c>
      <c r="AC265" s="486" t="s">
        <v>1504</v>
      </c>
      <c r="AD265" s="124">
        <f>SUM(AD266:AD271)</f>
        <v>3381</v>
      </c>
      <c r="AE265" s="87" t="s">
        <v>1820</v>
      </c>
      <c r="AF265" s="76" t="s">
        <v>1821</v>
      </c>
      <c r="AG265" s="77"/>
      <c r="AH265" s="155">
        <f>SUM(AH266:AH271)</f>
        <v>3381000</v>
      </c>
      <c r="AI265" s="155">
        <f>SUM(AI266:AI271)</f>
        <v>3928534</v>
      </c>
      <c r="AL265" s="155">
        <f>SUM(AL266:AL271)</f>
        <v>2984657.4</v>
      </c>
    </row>
    <row r="266" spans="1:38" s="84" customFormat="1" ht="15">
      <c r="A266" s="83"/>
      <c r="B266" s="396" t="s">
        <v>1505</v>
      </c>
      <c r="C266" s="397"/>
      <c r="D266" s="397"/>
      <c r="E266" s="397"/>
      <c r="F266" s="397"/>
      <c r="G266" s="397"/>
      <c r="H266" s="432" t="s">
        <v>1506</v>
      </c>
      <c r="I266" s="433"/>
      <c r="J266" s="433"/>
      <c r="K266" s="433"/>
      <c r="L266" s="433"/>
      <c r="M266" s="433"/>
      <c r="N266" s="433"/>
      <c r="O266" s="433"/>
      <c r="P266" s="433"/>
      <c r="Q266" s="433"/>
      <c r="R266" s="433"/>
      <c r="S266" s="433"/>
      <c r="T266" s="433"/>
      <c r="U266" s="433"/>
      <c r="V266" s="433"/>
      <c r="W266" s="433"/>
      <c r="X266" s="433"/>
      <c r="Y266" s="433"/>
      <c r="Z266" s="433"/>
      <c r="AA266" s="433"/>
      <c r="AB266" s="433"/>
      <c r="AC266" s="434"/>
      <c r="AD266" s="121">
        <f aca="true" t="shared" si="9" ref="AD266:AD271">ROUND((AH266/1000),0)</f>
        <v>0</v>
      </c>
      <c r="AE266" s="83" t="s">
        <v>1820</v>
      </c>
      <c r="AG266" s="77"/>
      <c r="AH266" s="151">
        <f>'Alimentazione CE Costi'!H287</f>
        <v>0</v>
      </c>
      <c r="AI266" s="151">
        <f>'Alimentazione CE Costi'!I287</f>
        <v>18000</v>
      </c>
      <c r="AL266" s="151">
        <f>'Alimentazione CE Costi'!L287</f>
        <v>0</v>
      </c>
    </row>
    <row r="267" spans="1:38" s="84" customFormat="1" ht="15">
      <c r="A267" s="83"/>
      <c r="B267" s="396" t="s">
        <v>1507</v>
      </c>
      <c r="C267" s="397"/>
      <c r="D267" s="397"/>
      <c r="E267" s="397"/>
      <c r="F267" s="397"/>
      <c r="G267" s="397"/>
      <c r="H267" s="432" t="s">
        <v>1508</v>
      </c>
      <c r="I267" s="433" t="s">
        <v>1509</v>
      </c>
      <c r="J267" s="433" t="s">
        <v>1509</v>
      </c>
      <c r="K267" s="433" t="s">
        <v>1509</v>
      </c>
      <c r="L267" s="433" t="s">
        <v>1509</v>
      </c>
      <c r="M267" s="433" t="s">
        <v>1509</v>
      </c>
      <c r="N267" s="433" t="s">
        <v>1509</v>
      </c>
      <c r="O267" s="433" t="s">
        <v>1509</v>
      </c>
      <c r="P267" s="433" t="s">
        <v>1509</v>
      </c>
      <c r="Q267" s="433" t="s">
        <v>1509</v>
      </c>
      <c r="R267" s="433"/>
      <c r="S267" s="433"/>
      <c r="T267" s="433"/>
      <c r="U267" s="433"/>
      <c r="V267" s="433" t="s">
        <v>1509</v>
      </c>
      <c r="W267" s="433" t="s">
        <v>1509</v>
      </c>
      <c r="X267" s="433" t="s">
        <v>1509</v>
      </c>
      <c r="Y267" s="433" t="s">
        <v>1509</v>
      </c>
      <c r="Z267" s="433" t="s">
        <v>1509</v>
      </c>
      <c r="AA267" s="433" t="s">
        <v>1509</v>
      </c>
      <c r="AB267" s="433" t="s">
        <v>1509</v>
      </c>
      <c r="AC267" s="434" t="s">
        <v>1509</v>
      </c>
      <c r="AD267" s="121">
        <f t="shared" si="9"/>
        <v>0</v>
      </c>
      <c r="AE267" s="83" t="s">
        <v>1820</v>
      </c>
      <c r="AG267" s="77"/>
      <c r="AH267" s="151">
        <f>'Alimentazione CE Costi'!H289+'Alimentazione CE Costi'!H290+'Alimentazione CE Costi'!H291</f>
        <v>0</v>
      </c>
      <c r="AI267" s="151">
        <f>'Alimentazione CE Costi'!I289+'Alimentazione CE Costi'!I290+'Alimentazione CE Costi'!I291</f>
        <v>0</v>
      </c>
      <c r="AL267" s="151">
        <f>'Alimentazione CE Costi'!L289+'Alimentazione CE Costi'!L290+'Alimentazione CE Costi'!L291</f>
        <v>0</v>
      </c>
    </row>
    <row r="268" spans="1:38" s="84" customFormat="1" ht="15">
      <c r="A268" s="83"/>
      <c r="B268" s="396" t="s">
        <v>1510</v>
      </c>
      <c r="C268" s="397"/>
      <c r="D268" s="397"/>
      <c r="E268" s="397"/>
      <c r="F268" s="397"/>
      <c r="G268" s="397"/>
      <c r="H268" s="432" t="s">
        <v>1511</v>
      </c>
      <c r="I268" s="433" t="s">
        <v>1512</v>
      </c>
      <c r="J268" s="433" t="s">
        <v>1512</v>
      </c>
      <c r="K268" s="433" t="s">
        <v>1512</v>
      </c>
      <c r="L268" s="433" t="s">
        <v>1512</v>
      </c>
      <c r="M268" s="433" t="s">
        <v>1512</v>
      </c>
      <c r="N268" s="433" t="s">
        <v>1512</v>
      </c>
      <c r="O268" s="433" t="s">
        <v>1512</v>
      </c>
      <c r="P268" s="433" t="s">
        <v>1512</v>
      </c>
      <c r="Q268" s="433" t="s">
        <v>1512</v>
      </c>
      <c r="R268" s="433"/>
      <c r="S268" s="433"/>
      <c r="T268" s="433"/>
      <c r="U268" s="433"/>
      <c r="V268" s="433" t="s">
        <v>1512</v>
      </c>
      <c r="W268" s="433" t="s">
        <v>1512</v>
      </c>
      <c r="X268" s="433" t="s">
        <v>1512</v>
      </c>
      <c r="Y268" s="433" t="s">
        <v>1512</v>
      </c>
      <c r="Z268" s="433" t="s">
        <v>1512</v>
      </c>
      <c r="AA268" s="433" t="s">
        <v>1512</v>
      </c>
      <c r="AB268" s="433" t="s">
        <v>1512</v>
      </c>
      <c r="AC268" s="434" t="s">
        <v>1512</v>
      </c>
      <c r="AD268" s="121">
        <f t="shared" si="9"/>
        <v>136</v>
      </c>
      <c r="AE268" s="83" t="s">
        <v>1820</v>
      </c>
      <c r="AG268" s="77"/>
      <c r="AH268" s="151">
        <f>'Alimentazione CE Costi'!H293+'Alimentazione CE Costi'!H294+'Alimentazione CE Costi'!H295+'Alimentazione CE Costi'!H296</f>
        <v>136000</v>
      </c>
      <c r="AI268" s="151">
        <f>'Alimentazione CE Costi'!I293+'Alimentazione CE Costi'!I294+'Alimentazione CE Costi'!I295+'Alimentazione CE Costi'!I296</f>
        <v>208294</v>
      </c>
      <c r="AL268" s="151">
        <f>'Alimentazione CE Costi'!L293+'Alimentazione CE Costi'!L294+'Alimentazione CE Costi'!L295+'Alimentazione CE Costi'!L296</f>
        <v>87293.78</v>
      </c>
    </row>
    <row r="269" spans="1:38" s="84" customFormat="1" ht="15">
      <c r="A269" s="83"/>
      <c r="B269" s="396" t="s">
        <v>1513</v>
      </c>
      <c r="C269" s="397"/>
      <c r="D269" s="397"/>
      <c r="E269" s="397"/>
      <c r="F269" s="397"/>
      <c r="G269" s="397"/>
      <c r="H269" s="432" t="s">
        <v>1514</v>
      </c>
      <c r="I269" s="433" t="s">
        <v>1515</v>
      </c>
      <c r="J269" s="433" t="s">
        <v>1515</v>
      </c>
      <c r="K269" s="433" t="s">
        <v>1515</v>
      </c>
      <c r="L269" s="433" t="s">
        <v>1515</v>
      </c>
      <c r="M269" s="433" t="s">
        <v>1515</v>
      </c>
      <c r="N269" s="433" t="s">
        <v>1515</v>
      </c>
      <c r="O269" s="433" t="s">
        <v>1515</v>
      </c>
      <c r="P269" s="433" t="s">
        <v>1515</v>
      </c>
      <c r="Q269" s="433" t="s">
        <v>1515</v>
      </c>
      <c r="R269" s="433"/>
      <c r="S269" s="433"/>
      <c r="T269" s="433"/>
      <c r="U269" s="433"/>
      <c r="V269" s="433" t="s">
        <v>1515</v>
      </c>
      <c r="W269" s="433" t="s">
        <v>1515</v>
      </c>
      <c r="X269" s="433" t="s">
        <v>1515</v>
      </c>
      <c r="Y269" s="433" t="s">
        <v>1515</v>
      </c>
      <c r="Z269" s="433" t="s">
        <v>1515</v>
      </c>
      <c r="AA269" s="433" t="s">
        <v>1515</v>
      </c>
      <c r="AB269" s="433" t="s">
        <v>1515</v>
      </c>
      <c r="AC269" s="434" t="s">
        <v>1515</v>
      </c>
      <c r="AD269" s="121">
        <f t="shared" si="9"/>
        <v>2313</v>
      </c>
      <c r="AE269" s="83" t="s">
        <v>1820</v>
      </c>
      <c r="AG269" s="77"/>
      <c r="AH269" s="151">
        <f>'Alimentazione CE Costi'!H298+'Alimentazione CE Costi'!H299</f>
        <v>2313000</v>
      </c>
      <c r="AI269" s="151">
        <f>'Alimentazione CE Costi'!I298+'Alimentazione CE Costi'!I299</f>
        <v>2671679</v>
      </c>
      <c r="AL269" s="151">
        <f>'Alimentazione CE Costi'!L298+'Alimentazione CE Costi'!L299</f>
        <v>2313000</v>
      </c>
    </row>
    <row r="270" spans="1:38" s="84" customFormat="1" ht="15">
      <c r="A270" s="83"/>
      <c r="B270" s="396" t="s">
        <v>1516</v>
      </c>
      <c r="C270" s="397"/>
      <c r="D270" s="397"/>
      <c r="E270" s="397"/>
      <c r="F270" s="397"/>
      <c r="G270" s="397"/>
      <c r="H270" s="432" t="s">
        <v>1517</v>
      </c>
      <c r="I270" s="433" t="s">
        <v>1518</v>
      </c>
      <c r="J270" s="433" t="s">
        <v>1518</v>
      </c>
      <c r="K270" s="433" t="s">
        <v>1518</v>
      </c>
      <c r="L270" s="433" t="s">
        <v>1518</v>
      </c>
      <c r="M270" s="433" t="s">
        <v>1518</v>
      </c>
      <c r="N270" s="433" t="s">
        <v>1518</v>
      </c>
      <c r="O270" s="433" t="s">
        <v>1518</v>
      </c>
      <c r="P270" s="433" t="s">
        <v>1518</v>
      </c>
      <c r="Q270" s="433" t="s">
        <v>1518</v>
      </c>
      <c r="R270" s="433"/>
      <c r="S270" s="433"/>
      <c r="T270" s="433"/>
      <c r="U270" s="433"/>
      <c r="V270" s="433" t="s">
        <v>1518</v>
      </c>
      <c r="W270" s="433" t="s">
        <v>1518</v>
      </c>
      <c r="X270" s="433" t="s">
        <v>1518</v>
      </c>
      <c r="Y270" s="433" t="s">
        <v>1518</v>
      </c>
      <c r="Z270" s="433" t="s">
        <v>1518</v>
      </c>
      <c r="AA270" s="433" t="s">
        <v>1518</v>
      </c>
      <c r="AB270" s="433" t="s">
        <v>1518</v>
      </c>
      <c r="AC270" s="434" t="s">
        <v>1518</v>
      </c>
      <c r="AD270" s="121">
        <f t="shared" si="9"/>
        <v>29</v>
      </c>
      <c r="AE270" s="83" t="s">
        <v>1820</v>
      </c>
      <c r="AG270" s="77"/>
      <c r="AH270" s="151">
        <f>'Alimentazione CE Costi'!H300</f>
        <v>29000</v>
      </c>
      <c r="AI270" s="151">
        <f>'Alimentazione CE Costi'!I300</f>
        <v>74650</v>
      </c>
      <c r="AL270" s="151">
        <f>'Alimentazione CE Costi'!L300</f>
        <v>28649.89</v>
      </c>
    </row>
    <row r="271" spans="1:38" s="84" customFormat="1" ht="15">
      <c r="A271" s="83"/>
      <c r="B271" s="396" t="s">
        <v>1519</v>
      </c>
      <c r="C271" s="397"/>
      <c r="D271" s="397"/>
      <c r="E271" s="397"/>
      <c r="F271" s="397"/>
      <c r="G271" s="397"/>
      <c r="H271" s="432" t="s">
        <v>1313</v>
      </c>
      <c r="I271" s="433" t="s">
        <v>1314</v>
      </c>
      <c r="J271" s="433" t="s">
        <v>1314</v>
      </c>
      <c r="K271" s="433" t="s">
        <v>1314</v>
      </c>
      <c r="L271" s="433" t="s">
        <v>1314</v>
      </c>
      <c r="M271" s="433" t="s">
        <v>1314</v>
      </c>
      <c r="N271" s="433" t="s">
        <v>1314</v>
      </c>
      <c r="O271" s="433" t="s">
        <v>1314</v>
      </c>
      <c r="P271" s="433" t="s">
        <v>1314</v>
      </c>
      <c r="Q271" s="433" t="s">
        <v>1314</v>
      </c>
      <c r="R271" s="433"/>
      <c r="S271" s="433"/>
      <c r="T271" s="433"/>
      <c r="U271" s="433"/>
      <c r="V271" s="433" t="s">
        <v>1314</v>
      </c>
      <c r="W271" s="433" t="s">
        <v>1314</v>
      </c>
      <c r="X271" s="433" t="s">
        <v>1314</v>
      </c>
      <c r="Y271" s="433" t="s">
        <v>1314</v>
      </c>
      <c r="Z271" s="433" t="s">
        <v>1314</v>
      </c>
      <c r="AA271" s="433" t="s">
        <v>1314</v>
      </c>
      <c r="AB271" s="433" t="s">
        <v>1314</v>
      </c>
      <c r="AC271" s="434" t="s">
        <v>1314</v>
      </c>
      <c r="AD271" s="121">
        <f t="shared" si="9"/>
        <v>903</v>
      </c>
      <c r="AE271" s="83" t="s">
        <v>1820</v>
      </c>
      <c r="AG271" s="77"/>
      <c r="AH271" s="151">
        <f>'Alimentazione CE Costi'!H302+'Alimentazione CE Costi'!H303+'Alimentazione CE Costi'!H304+'Alimentazione CE Costi'!H305+'Alimentazione CE Costi'!H306+'Alimentazione CE Costi'!H307+'Alimentazione CE Costi'!H308+'Alimentazione CE Costi'!H309+'Alimentazione CE Costi'!H310</f>
        <v>903000</v>
      </c>
      <c r="AI271" s="151">
        <f>'Alimentazione CE Costi'!I302+'Alimentazione CE Costi'!I303+'Alimentazione CE Costi'!I304+'Alimentazione CE Costi'!I305+'Alimentazione CE Costi'!I306+'Alimentazione CE Costi'!I307+'Alimentazione CE Costi'!I308+'Alimentazione CE Costi'!I309+'Alimentazione CE Costi'!I310</f>
        <v>955911</v>
      </c>
      <c r="AL271" s="151">
        <f>'Alimentazione CE Costi'!L302+'Alimentazione CE Costi'!L303+'Alimentazione CE Costi'!L304+'Alimentazione CE Costi'!L305+'Alimentazione CE Costi'!L306+'Alimentazione CE Costi'!L307+'Alimentazione CE Costi'!L308+'Alimentazione CE Costi'!L309+'Alimentazione CE Costi'!L310</f>
        <v>555713.73</v>
      </c>
    </row>
    <row r="272" spans="1:38" s="84" customFormat="1" ht="15">
      <c r="A272" s="87"/>
      <c r="B272" s="448" t="s">
        <v>1315</v>
      </c>
      <c r="C272" s="449"/>
      <c r="D272" s="449"/>
      <c r="E272" s="449"/>
      <c r="F272" s="449"/>
      <c r="G272" s="449"/>
      <c r="H272" s="484" t="s">
        <v>1316</v>
      </c>
      <c r="I272" s="485" t="s">
        <v>1317</v>
      </c>
      <c r="J272" s="485" t="s">
        <v>1317</v>
      </c>
      <c r="K272" s="485" t="s">
        <v>1317</v>
      </c>
      <c r="L272" s="485" t="s">
        <v>1317</v>
      </c>
      <c r="M272" s="485" t="s">
        <v>1317</v>
      </c>
      <c r="N272" s="485" t="s">
        <v>1317</v>
      </c>
      <c r="O272" s="485" t="s">
        <v>1317</v>
      </c>
      <c r="P272" s="485" t="s">
        <v>1317</v>
      </c>
      <c r="Q272" s="485" t="s">
        <v>1317</v>
      </c>
      <c r="R272" s="485"/>
      <c r="S272" s="485"/>
      <c r="T272" s="485"/>
      <c r="U272" s="485"/>
      <c r="V272" s="485" t="s">
        <v>1317</v>
      </c>
      <c r="W272" s="485" t="s">
        <v>1317</v>
      </c>
      <c r="X272" s="485" t="s">
        <v>1317</v>
      </c>
      <c r="Y272" s="485" t="s">
        <v>1317</v>
      </c>
      <c r="Z272" s="485" t="s">
        <v>1317</v>
      </c>
      <c r="AA272" s="485" t="s">
        <v>1317</v>
      </c>
      <c r="AB272" s="485" t="s">
        <v>1317</v>
      </c>
      <c r="AC272" s="486" t="s">
        <v>1317</v>
      </c>
      <c r="AD272" s="124">
        <f>SUM(AD273:AD275)</f>
        <v>3</v>
      </c>
      <c r="AE272" s="87" t="s">
        <v>1820</v>
      </c>
      <c r="AF272" s="76" t="s">
        <v>1821</v>
      </c>
      <c r="AG272" s="77"/>
      <c r="AH272" s="155">
        <f>SUM(AH273:AH275)</f>
        <v>3000</v>
      </c>
      <c r="AI272" s="155">
        <f>SUM(AI273:AI275)</f>
        <v>2773</v>
      </c>
      <c r="AL272" s="155">
        <f>SUM(AL273:AL275)</f>
        <v>2772.72</v>
      </c>
    </row>
    <row r="273" spans="1:38" s="84" customFormat="1" ht="28.5" customHeight="1">
      <c r="A273" s="83" t="s">
        <v>1837</v>
      </c>
      <c r="B273" s="396" t="s">
        <v>1318</v>
      </c>
      <c r="C273" s="397"/>
      <c r="D273" s="397"/>
      <c r="E273" s="397"/>
      <c r="F273" s="397"/>
      <c r="G273" s="397"/>
      <c r="H273" s="432" t="s">
        <v>1520</v>
      </c>
      <c r="I273" s="433" t="s">
        <v>1521</v>
      </c>
      <c r="J273" s="433" t="s">
        <v>1521</v>
      </c>
      <c r="K273" s="433" t="s">
        <v>1521</v>
      </c>
      <c r="L273" s="433" t="s">
        <v>1521</v>
      </c>
      <c r="M273" s="433" t="s">
        <v>1521</v>
      </c>
      <c r="N273" s="433" t="s">
        <v>1521</v>
      </c>
      <c r="O273" s="433" t="s">
        <v>1521</v>
      </c>
      <c r="P273" s="433" t="s">
        <v>1521</v>
      </c>
      <c r="Q273" s="433" t="s">
        <v>1521</v>
      </c>
      <c r="R273" s="433"/>
      <c r="S273" s="433"/>
      <c r="T273" s="433"/>
      <c r="U273" s="433"/>
      <c r="V273" s="433" t="s">
        <v>1521</v>
      </c>
      <c r="W273" s="433" t="s">
        <v>1521</v>
      </c>
      <c r="X273" s="433" t="s">
        <v>1521</v>
      </c>
      <c r="Y273" s="433" t="s">
        <v>1521</v>
      </c>
      <c r="Z273" s="433" t="s">
        <v>1521</v>
      </c>
      <c r="AA273" s="433" t="s">
        <v>1521</v>
      </c>
      <c r="AB273" s="433" t="s">
        <v>1521</v>
      </c>
      <c r="AC273" s="434" t="s">
        <v>1521</v>
      </c>
      <c r="AD273" s="121">
        <f>ROUND((AH273/1000),0)</f>
        <v>0</v>
      </c>
      <c r="AE273" s="83" t="s">
        <v>1820</v>
      </c>
      <c r="AG273" s="77"/>
      <c r="AH273" s="151">
        <f>'Alimentazione CE Costi'!H312</f>
        <v>0</v>
      </c>
      <c r="AI273" s="151">
        <f>'Alimentazione CE Costi'!I312</f>
        <v>0</v>
      </c>
      <c r="AL273" s="151">
        <f>'Alimentazione CE Costi'!L312</f>
        <v>0</v>
      </c>
    </row>
    <row r="274" spans="1:38" s="84" customFormat="1" ht="27" customHeight="1">
      <c r="A274" s="83"/>
      <c r="B274" s="396" t="s">
        <v>1522</v>
      </c>
      <c r="C274" s="397"/>
      <c r="D274" s="397"/>
      <c r="E274" s="397"/>
      <c r="F274" s="397"/>
      <c r="G274" s="397"/>
      <c r="H274" s="432" t="s">
        <v>1523</v>
      </c>
      <c r="I274" s="433" t="s">
        <v>1524</v>
      </c>
      <c r="J274" s="433" t="s">
        <v>1524</v>
      </c>
      <c r="K274" s="433" t="s">
        <v>1524</v>
      </c>
      <c r="L274" s="433" t="s">
        <v>1524</v>
      </c>
      <c r="M274" s="433" t="s">
        <v>1524</v>
      </c>
      <c r="N274" s="433" t="s">
        <v>1524</v>
      </c>
      <c r="O274" s="433" t="s">
        <v>1524</v>
      </c>
      <c r="P274" s="433" t="s">
        <v>1524</v>
      </c>
      <c r="Q274" s="433" t="s">
        <v>1524</v>
      </c>
      <c r="R274" s="433"/>
      <c r="S274" s="433"/>
      <c r="T274" s="433"/>
      <c r="U274" s="433"/>
      <c r="V274" s="433" t="s">
        <v>1524</v>
      </c>
      <c r="W274" s="433" t="s">
        <v>1524</v>
      </c>
      <c r="X274" s="433" t="s">
        <v>1524</v>
      </c>
      <c r="Y274" s="433" t="s">
        <v>1524</v>
      </c>
      <c r="Z274" s="433" t="s">
        <v>1524</v>
      </c>
      <c r="AA274" s="433" t="s">
        <v>1524</v>
      </c>
      <c r="AB274" s="433" t="s">
        <v>1524</v>
      </c>
      <c r="AC274" s="434" t="s">
        <v>1524</v>
      </c>
      <c r="AD274" s="121">
        <f>ROUND((AH274/1000),0)</f>
        <v>3</v>
      </c>
      <c r="AE274" s="83" t="s">
        <v>1820</v>
      </c>
      <c r="AG274" s="77"/>
      <c r="AH274" s="151">
        <f>'Alimentazione CE Costi'!H313</f>
        <v>3000</v>
      </c>
      <c r="AI274" s="151">
        <f>'Alimentazione CE Costi'!I313</f>
        <v>2773</v>
      </c>
      <c r="AL274" s="151">
        <f>'Alimentazione CE Costi'!L313</f>
        <v>2772.72</v>
      </c>
    </row>
    <row r="275" spans="1:38" s="84" customFormat="1" ht="15">
      <c r="A275" s="83" t="s">
        <v>2042</v>
      </c>
      <c r="B275" s="396" t="s">
        <v>1525</v>
      </c>
      <c r="C275" s="397"/>
      <c r="D275" s="397"/>
      <c r="E275" s="397"/>
      <c r="F275" s="397"/>
      <c r="G275" s="397"/>
      <c r="H275" s="432" t="s">
        <v>2168</v>
      </c>
      <c r="I275" s="433" t="s">
        <v>84</v>
      </c>
      <c r="J275" s="433" t="s">
        <v>84</v>
      </c>
      <c r="K275" s="433" t="s">
        <v>84</v>
      </c>
      <c r="L275" s="433" t="s">
        <v>84</v>
      </c>
      <c r="M275" s="433" t="s">
        <v>84</v>
      </c>
      <c r="N275" s="433" t="s">
        <v>84</v>
      </c>
      <c r="O275" s="433" t="s">
        <v>84</v>
      </c>
      <c r="P275" s="433" t="s">
        <v>84</v>
      </c>
      <c r="Q275" s="433" t="s">
        <v>84</v>
      </c>
      <c r="R275" s="433"/>
      <c r="S275" s="433"/>
      <c r="T275" s="433"/>
      <c r="U275" s="433"/>
      <c r="V275" s="433" t="s">
        <v>84</v>
      </c>
      <c r="W275" s="433" t="s">
        <v>84</v>
      </c>
      <c r="X275" s="433" t="s">
        <v>84</v>
      </c>
      <c r="Y275" s="433" t="s">
        <v>84</v>
      </c>
      <c r="Z275" s="433" t="s">
        <v>84</v>
      </c>
      <c r="AA275" s="433" t="s">
        <v>84</v>
      </c>
      <c r="AB275" s="433" t="s">
        <v>84</v>
      </c>
      <c r="AC275" s="434" t="s">
        <v>84</v>
      </c>
      <c r="AD275" s="121">
        <f>ROUND((AH275/1000),0)</f>
        <v>0</v>
      </c>
      <c r="AE275" s="83" t="s">
        <v>1820</v>
      </c>
      <c r="AG275" s="77"/>
      <c r="AH275" s="151">
        <f>'Alimentazione CE Costi'!H314</f>
        <v>0</v>
      </c>
      <c r="AI275" s="151">
        <f>'Alimentazione CE Costi'!I314</f>
        <v>0</v>
      </c>
      <c r="AL275" s="151">
        <f>'Alimentazione CE Costi'!L314</f>
        <v>0</v>
      </c>
    </row>
    <row r="276" spans="1:38" s="84" customFormat="1" ht="15">
      <c r="A276" s="85"/>
      <c r="B276" s="458" t="s">
        <v>85</v>
      </c>
      <c r="C276" s="459"/>
      <c r="D276" s="459"/>
      <c r="E276" s="459"/>
      <c r="F276" s="459"/>
      <c r="G276" s="459"/>
      <c r="H276" s="460" t="s">
        <v>86</v>
      </c>
      <c r="I276" s="461" t="s">
        <v>87</v>
      </c>
      <c r="J276" s="461" t="s">
        <v>87</v>
      </c>
      <c r="K276" s="461" t="s">
        <v>87</v>
      </c>
      <c r="L276" s="461" t="s">
        <v>87</v>
      </c>
      <c r="M276" s="461" t="s">
        <v>87</v>
      </c>
      <c r="N276" s="461" t="s">
        <v>87</v>
      </c>
      <c r="O276" s="461" t="s">
        <v>87</v>
      </c>
      <c r="P276" s="461" t="s">
        <v>87</v>
      </c>
      <c r="Q276" s="461" t="s">
        <v>87</v>
      </c>
      <c r="R276" s="461"/>
      <c r="S276" s="461"/>
      <c r="T276" s="461"/>
      <c r="U276" s="461"/>
      <c r="V276" s="461" t="s">
        <v>87</v>
      </c>
      <c r="W276" s="461" t="s">
        <v>87</v>
      </c>
      <c r="X276" s="461" t="s">
        <v>87</v>
      </c>
      <c r="Y276" s="461" t="s">
        <v>87</v>
      </c>
      <c r="Z276" s="461" t="s">
        <v>87</v>
      </c>
      <c r="AA276" s="461" t="s">
        <v>87</v>
      </c>
      <c r="AB276" s="461" t="s">
        <v>87</v>
      </c>
      <c r="AC276" s="462" t="s">
        <v>87</v>
      </c>
      <c r="AD276" s="129">
        <f>SUM(AD277:AD281)</f>
        <v>3174</v>
      </c>
      <c r="AE276" s="85" t="s">
        <v>1820</v>
      </c>
      <c r="AF276" s="76" t="s">
        <v>1821</v>
      </c>
      <c r="AG276" s="77"/>
      <c r="AH276" s="159">
        <f>SUM(AH277:AH281)</f>
        <v>3174000</v>
      </c>
      <c r="AI276" s="159">
        <f>SUM(AI277:AI281)</f>
        <v>3076012</v>
      </c>
      <c r="AL276" s="159">
        <f>SUM(AL277:AL281)</f>
        <v>2308835.14</v>
      </c>
    </row>
    <row r="277" spans="1:38" s="84" customFormat="1" ht="28.5" customHeight="1">
      <c r="A277" s="94" t="s">
        <v>1837</v>
      </c>
      <c r="B277" s="396" t="s">
        <v>88</v>
      </c>
      <c r="C277" s="397"/>
      <c r="D277" s="397"/>
      <c r="E277" s="397"/>
      <c r="F277" s="397"/>
      <c r="G277" s="397"/>
      <c r="H277" s="398" t="s">
        <v>89</v>
      </c>
      <c r="I277" s="399" t="s">
        <v>90</v>
      </c>
      <c r="J277" s="399" t="s">
        <v>90</v>
      </c>
      <c r="K277" s="399" t="s">
        <v>90</v>
      </c>
      <c r="L277" s="399" t="s">
        <v>90</v>
      </c>
      <c r="M277" s="399" t="s">
        <v>90</v>
      </c>
      <c r="N277" s="399" t="s">
        <v>90</v>
      </c>
      <c r="O277" s="399" t="s">
        <v>90</v>
      </c>
      <c r="P277" s="399" t="s">
        <v>90</v>
      </c>
      <c r="Q277" s="399" t="s">
        <v>90</v>
      </c>
      <c r="R277" s="399"/>
      <c r="S277" s="399"/>
      <c r="T277" s="399"/>
      <c r="U277" s="399"/>
      <c r="V277" s="399" t="s">
        <v>90</v>
      </c>
      <c r="W277" s="399" t="s">
        <v>90</v>
      </c>
      <c r="X277" s="399" t="s">
        <v>90</v>
      </c>
      <c r="Y277" s="399" t="s">
        <v>90</v>
      </c>
      <c r="Z277" s="399" t="s">
        <v>90</v>
      </c>
      <c r="AA277" s="399" t="s">
        <v>90</v>
      </c>
      <c r="AB277" s="399" t="s">
        <v>90</v>
      </c>
      <c r="AC277" s="400" t="s">
        <v>90</v>
      </c>
      <c r="AD277" s="121">
        <f aca="true" t="shared" si="10" ref="AD277:AD282">ROUND((AH277/1000),0)</f>
        <v>0</v>
      </c>
      <c r="AE277" s="83" t="s">
        <v>1820</v>
      </c>
      <c r="AG277" s="77"/>
      <c r="AH277" s="151">
        <f>'Alimentazione CE Costi'!H316</f>
        <v>0</v>
      </c>
      <c r="AI277" s="151">
        <f>'Alimentazione CE Costi'!I316</f>
        <v>0</v>
      </c>
      <c r="AL277" s="151">
        <f>'Alimentazione CE Costi'!L316</f>
        <v>0</v>
      </c>
    </row>
    <row r="278" spans="1:38" s="84" customFormat="1" ht="28.5" customHeight="1">
      <c r="A278" s="83"/>
      <c r="B278" s="396" t="s">
        <v>91</v>
      </c>
      <c r="C278" s="397"/>
      <c r="D278" s="397"/>
      <c r="E278" s="397"/>
      <c r="F278" s="397"/>
      <c r="G278" s="397"/>
      <c r="H278" s="398" t="s">
        <v>1719</v>
      </c>
      <c r="I278" s="399" t="s">
        <v>1720</v>
      </c>
      <c r="J278" s="399" t="s">
        <v>1720</v>
      </c>
      <c r="K278" s="399" t="s">
        <v>1720</v>
      </c>
      <c r="L278" s="399" t="s">
        <v>1720</v>
      </c>
      <c r="M278" s="399" t="s">
        <v>1720</v>
      </c>
      <c r="N278" s="399" t="s">
        <v>1720</v>
      </c>
      <c r="O278" s="399" t="s">
        <v>1720</v>
      </c>
      <c r="P278" s="399" t="s">
        <v>1720</v>
      </c>
      <c r="Q278" s="399" t="s">
        <v>1720</v>
      </c>
      <c r="R278" s="399"/>
      <c r="S278" s="399"/>
      <c r="T278" s="399"/>
      <c r="U278" s="399"/>
      <c r="V278" s="399" t="s">
        <v>1720</v>
      </c>
      <c r="W278" s="399" t="s">
        <v>1720</v>
      </c>
      <c r="X278" s="399" t="s">
        <v>1720</v>
      </c>
      <c r="Y278" s="399" t="s">
        <v>1720</v>
      </c>
      <c r="Z278" s="399" t="s">
        <v>1720</v>
      </c>
      <c r="AA278" s="399" t="s">
        <v>1720</v>
      </c>
      <c r="AB278" s="399" t="s">
        <v>1720</v>
      </c>
      <c r="AC278" s="400" t="s">
        <v>1720</v>
      </c>
      <c r="AD278" s="121">
        <f t="shared" si="10"/>
        <v>12</v>
      </c>
      <c r="AE278" s="83" t="s">
        <v>1820</v>
      </c>
      <c r="AG278" s="77"/>
      <c r="AH278" s="151">
        <f>'Alimentazione CE Costi'!H317</f>
        <v>12000</v>
      </c>
      <c r="AI278" s="151">
        <f>'Alimentazione CE Costi'!I317</f>
        <v>12012</v>
      </c>
      <c r="AL278" s="151">
        <f>'Alimentazione CE Costi'!L317</f>
        <v>12000</v>
      </c>
    </row>
    <row r="279" spans="1:38" s="84" customFormat="1" ht="15">
      <c r="A279" s="83"/>
      <c r="B279" s="396" t="s">
        <v>1721</v>
      </c>
      <c r="C279" s="397"/>
      <c r="D279" s="397"/>
      <c r="E279" s="397"/>
      <c r="F279" s="397"/>
      <c r="G279" s="397"/>
      <c r="H279" s="398" t="s">
        <v>1722</v>
      </c>
      <c r="I279" s="399" t="s">
        <v>1723</v>
      </c>
      <c r="J279" s="399" t="s">
        <v>1723</v>
      </c>
      <c r="K279" s="399" t="s">
        <v>1723</v>
      </c>
      <c r="L279" s="399" t="s">
        <v>1723</v>
      </c>
      <c r="M279" s="399" t="s">
        <v>1723</v>
      </c>
      <c r="N279" s="399" t="s">
        <v>1723</v>
      </c>
      <c r="O279" s="399" t="s">
        <v>1723</v>
      </c>
      <c r="P279" s="399" t="s">
        <v>1723</v>
      </c>
      <c r="Q279" s="399" t="s">
        <v>1723</v>
      </c>
      <c r="R279" s="399"/>
      <c r="S279" s="399"/>
      <c r="T279" s="399"/>
      <c r="U279" s="399"/>
      <c r="V279" s="399" t="s">
        <v>1723</v>
      </c>
      <c r="W279" s="399" t="s">
        <v>1723</v>
      </c>
      <c r="X279" s="399" t="s">
        <v>1723</v>
      </c>
      <c r="Y279" s="399" t="s">
        <v>1723</v>
      </c>
      <c r="Z279" s="399" t="s">
        <v>1723</v>
      </c>
      <c r="AA279" s="399" t="s">
        <v>1723</v>
      </c>
      <c r="AB279" s="399" t="s">
        <v>1723</v>
      </c>
      <c r="AC279" s="400" t="s">
        <v>1723</v>
      </c>
      <c r="AD279" s="121">
        <f t="shared" si="10"/>
        <v>2</v>
      </c>
      <c r="AE279" s="83" t="s">
        <v>1820</v>
      </c>
      <c r="AG279" s="77"/>
      <c r="AH279" s="151">
        <f>'Alimentazione CE Costi'!H318</f>
        <v>2000</v>
      </c>
      <c r="AI279" s="151">
        <f>'Alimentazione CE Costi'!I318</f>
        <v>2000</v>
      </c>
      <c r="AL279" s="151">
        <f>'Alimentazione CE Costi'!L318</f>
        <v>0</v>
      </c>
    </row>
    <row r="280" spans="1:38" s="84" customFormat="1" ht="15">
      <c r="A280" s="94"/>
      <c r="B280" s="396" t="s">
        <v>1724</v>
      </c>
      <c r="C280" s="397"/>
      <c r="D280" s="397"/>
      <c r="E280" s="397"/>
      <c r="F280" s="397"/>
      <c r="G280" s="397"/>
      <c r="H280" s="398" t="s">
        <v>1725</v>
      </c>
      <c r="I280" s="399" t="s">
        <v>1726</v>
      </c>
      <c r="J280" s="399" t="s">
        <v>1726</v>
      </c>
      <c r="K280" s="399" t="s">
        <v>1726</v>
      </c>
      <c r="L280" s="399" t="s">
        <v>1726</v>
      </c>
      <c r="M280" s="399" t="s">
        <v>1726</v>
      </c>
      <c r="N280" s="399" t="s">
        <v>1726</v>
      </c>
      <c r="O280" s="399" t="s">
        <v>1726</v>
      </c>
      <c r="P280" s="399" t="s">
        <v>1726</v>
      </c>
      <c r="Q280" s="399" t="s">
        <v>1726</v>
      </c>
      <c r="R280" s="399"/>
      <c r="S280" s="399"/>
      <c r="T280" s="399"/>
      <c r="U280" s="399"/>
      <c r="V280" s="399" t="s">
        <v>1726</v>
      </c>
      <c r="W280" s="399" t="s">
        <v>1726</v>
      </c>
      <c r="X280" s="399" t="s">
        <v>1726</v>
      </c>
      <c r="Y280" s="399" t="s">
        <v>1726</v>
      </c>
      <c r="Z280" s="399" t="s">
        <v>1726</v>
      </c>
      <c r="AA280" s="399" t="s">
        <v>1726</v>
      </c>
      <c r="AB280" s="399" t="s">
        <v>1726</v>
      </c>
      <c r="AC280" s="400" t="s">
        <v>1726</v>
      </c>
      <c r="AD280" s="121">
        <f t="shared" si="10"/>
        <v>3160</v>
      </c>
      <c r="AE280" s="83" t="s">
        <v>1820</v>
      </c>
      <c r="AG280" s="77"/>
      <c r="AH280" s="151">
        <f>'Alimentazione CE Costi'!H320+'Alimentazione CE Costi'!H321</f>
        <v>3160000</v>
      </c>
      <c r="AI280" s="151">
        <f>'Alimentazione CE Costi'!I320+'Alimentazione CE Costi'!I321</f>
        <v>3062000</v>
      </c>
      <c r="AL280" s="151">
        <f>'Alimentazione CE Costi'!L320+'Alimentazione CE Costi'!L321</f>
        <v>2296835.14</v>
      </c>
    </row>
    <row r="281" spans="1:38" s="84" customFormat="1" ht="15">
      <c r="A281" s="94"/>
      <c r="B281" s="396" t="s">
        <v>1727</v>
      </c>
      <c r="C281" s="397"/>
      <c r="D281" s="397"/>
      <c r="E281" s="397"/>
      <c r="F281" s="397"/>
      <c r="G281" s="397"/>
      <c r="H281" s="398" t="s">
        <v>1728</v>
      </c>
      <c r="I281" s="399" t="s">
        <v>1726</v>
      </c>
      <c r="J281" s="399" t="s">
        <v>1726</v>
      </c>
      <c r="K281" s="399" t="s">
        <v>1726</v>
      </c>
      <c r="L281" s="399" t="s">
        <v>1726</v>
      </c>
      <c r="M281" s="399" t="s">
        <v>1726</v>
      </c>
      <c r="N281" s="399" t="s">
        <v>1726</v>
      </c>
      <c r="O281" s="399" t="s">
        <v>1726</v>
      </c>
      <c r="P281" s="399" t="s">
        <v>1726</v>
      </c>
      <c r="Q281" s="399" t="s">
        <v>1726</v>
      </c>
      <c r="R281" s="399"/>
      <c r="S281" s="399"/>
      <c r="T281" s="399"/>
      <c r="U281" s="399"/>
      <c r="V281" s="399" t="s">
        <v>1726</v>
      </c>
      <c r="W281" s="399" t="s">
        <v>1726</v>
      </c>
      <c r="X281" s="399" t="s">
        <v>1726</v>
      </c>
      <c r="Y281" s="399" t="s">
        <v>1726</v>
      </c>
      <c r="Z281" s="399" t="s">
        <v>1726</v>
      </c>
      <c r="AA281" s="399" t="s">
        <v>1726</v>
      </c>
      <c r="AB281" s="399" t="s">
        <v>1726</v>
      </c>
      <c r="AC281" s="400" t="s">
        <v>1726</v>
      </c>
      <c r="AD281" s="121">
        <f t="shared" si="10"/>
        <v>0</v>
      </c>
      <c r="AE281" s="83" t="s">
        <v>1820</v>
      </c>
      <c r="AG281" s="77"/>
      <c r="AH281" s="151">
        <f>'Alimentazione CE Costi'!H322</f>
        <v>0</v>
      </c>
      <c r="AI281" s="151">
        <f>'Alimentazione CE Costi'!I322</f>
        <v>0</v>
      </c>
      <c r="AL281" s="151">
        <f>'Alimentazione CE Costi'!L322</f>
        <v>0</v>
      </c>
    </row>
    <row r="282" spans="1:38" s="84" customFormat="1" ht="15">
      <c r="A282" s="95" t="s">
        <v>2035</v>
      </c>
      <c r="B282" s="458" t="s">
        <v>1729</v>
      </c>
      <c r="C282" s="459"/>
      <c r="D282" s="459"/>
      <c r="E282" s="459"/>
      <c r="F282" s="459"/>
      <c r="G282" s="459"/>
      <c r="H282" s="460" t="s">
        <v>1730</v>
      </c>
      <c r="I282" s="461" t="s">
        <v>87</v>
      </c>
      <c r="J282" s="461" t="s">
        <v>87</v>
      </c>
      <c r="K282" s="461" t="s">
        <v>87</v>
      </c>
      <c r="L282" s="461" t="s">
        <v>87</v>
      </c>
      <c r="M282" s="461" t="s">
        <v>87</v>
      </c>
      <c r="N282" s="461" t="s">
        <v>87</v>
      </c>
      <c r="O282" s="461" t="s">
        <v>87</v>
      </c>
      <c r="P282" s="461" t="s">
        <v>87</v>
      </c>
      <c r="Q282" s="461" t="s">
        <v>87</v>
      </c>
      <c r="R282" s="461"/>
      <c r="S282" s="461"/>
      <c r="T282" s="461"/>
      <c r="U282" s="461"/>
      <c r="V282" s="461" t="s">
        <v>87</v>
      </c>
      <c r="W282" s="461" t="s">
        <v>87</v>
      </c>
      <c r="X282" s="461" t="s">
        <v>87</v>
      </c>
      <c r="Y282" s="461" t="s">
        <v>87</v>
      </c>
      <c r="Z282" s="461" t="s">
        <v>87</v>
      </c>
      <c r="AA282" s="461" t="s">
        <v>87</v>
      </c>
      <c r="AB282" s="461" t="s">
        <v>87</v>
      </c>
      <c r="AC282" s="462" t="s">
        <v>87</v>
      </c>
      <c r="AD282" s="129">
        <f t="shared" si="10"/>
        <v>0</v>
      </c>
      <c r="AE282" s="85" t="s">
        <v>1820</v>
      </c>
      <c r="AF282" s="76" t="s">
        <v>1821</v>
      </c>
      <c r="AG282" s="77"/>
      <c r="AH282" s="159">
        <f>'Alimentazione CE Costi'!H323</f>
        <v>0</v>
      </c>
      <c r="AI282" s="159">
        <f>'Alimentazione CE Costi'!I323</f>
        <v>0</v>
      </c>
      <c r="AL282" s="159">
        <f>'Alimentazione CE Costi'!L323</f>
        <v>0</v>
      </c>
    </row>
    <row r="283" spans="1:38" s="84" customFormat="1" ht="15">
      <c r="A283" s="89"/>
      <c r="B283" s="427" t="s">
        <v>1731</v>
      </c>
      <c r="C283" s="428"/>
      <c r="D283" s="428"/>
      <c r="E283" s="428"/>
      <c r="F283" s="428"/>
      <c r="G283" s="428"/>
      <c r="H283" s="463" t="s">
        <v>1732</v>
      </c>
      <c r="I283" s="464" t="s">
        <v>1732</v>
      </c>
      <c r="J283" s="464" t="s">
        <v>1732</v>
      </c>
      <c r="K283" s="464" t="s">
        <v>1732</v>
      </c>
      <c r="L283" s="464" t="s">
        <v>1732</v>
      </c>
      <c r="M283" s="464" t="s">
        <v>1732</v>
      </c>
      <c r="N283" s="464" t="s">
        <v>1732</v>
      </c>
      <c r="O283" s="464" t="s">
        <v>1732</v>
      </c>
      <c r="P283" s="464" t="s">
        <v>1732</v>
      </c>
      <c r="Q283" s="464" t="s">
        <v>1732</v>
      </c>
      <c r="R283" s="464"/>
      <c r="S283" s="464"/>
      <c r="T283" s="464"/>
      <c r="U283" s="464"/>
      <c r="V283" s="464" t="s">
        <v>1732</v>
      </c>
      <c r="W283" s="464" t="s">
        <v>1732</v>
      </c>
      <c r="X283" s="464" t="s">
        <v>1732</v>
      </c>
      <c r="Y283" s="464" t="s">
        <v>1732</v>
      </c>
      <c r="Z283" s="464" t="s">
        <v>1732</v>
      </c>
      <c r="AA283" s="464" t="s">
        <v>1732</v>
      </c>
      <c r="AB283" s="464" t="s">
        <v>1732</v>
      </c>
      <c r="AC283" s="465" t="s">
        <v>1732</v>
      </c>
      <c r="AD283" s="120">
        <f>AD284+AD302+AD315</f>
        <v>43036</v>
      </c>
      <c r="AE283" s="81" t="s">
        <v>1820</v>
      </c>
      <c r="AF283" s="76" t="s">
        <v>1821</v>
      </c>
      <c r="AG283" s="77"/>
      <c r="AH283" s="150">
        <f>AH284+AH302+AH315</f>
        <v>43036649</v>
      </c>
      <c r="AI283" s="150">
        <f>AI284+AI302+AI315</f>
        <v>44760954</v>
      </c>
      <c r="AL283" s="150">
        <f>AL284+AL302+AL315</f>
        <v>35159133.41</v>
      </c>
    </row>
    <row r="284" spans="1:38" s="84" customFormat="1" ht="15">
      <c r="A284" s="85"/>
      <c r="B284" s="458" t="s">
        <v>1733</v>
      </c>
      <c r="C284" s="459"/>
      <c r="D284" s="459"/>
      <c r="E284" s="459"/>
      <c r="F284" s="459"/>
      <c r="G284" s="459"/>
      <c r="H284" s="460" t="s">
        <v>1734</v>
      </c>
      <c r="I284" s="461" t="s">
        <v>1734</v>
      </c>
      <c r="J284" s="461" t="s">
        <v>1734</v>
      </c>
      <c r="K284" s="461" t="s">
        <v>1734</v>
      </c>
      <c r="L284" s="461" t="s">
        <v>1734</v>
      </c>
      <c r="M284" s="461" t="s">
        <v>1734</v>
      </c>
      <c r="N284" s="461" t="s">
        <v>1734</v>
      </c>
      <c r="O284" s="461" t="s">
        <v>1734</v>
      </c>
      <c r="P284" s="461" t="s">
        <v>1734</v>
      </c>
      <c r="Q284" s="461" t="s">
        <v>1734</v>
      </c>
      <c r="R284" s="461"/>
      <c r="S284" s="461"/>
      <c r="T284" s="461"/>
      <c r="U284" s="461"/>
      <c r="V284" s="461" t="s">
        <v>1734</v>
      </c>
      <c r="W284" s="461" t="s">
        <v>1734</v>
      </c>
      <c r="X284" s="461" t="s">
        <v>1734</v>
      </c>
      <c r="Y284" s="461" t="s">
        <v>1734</v>
      </c>
      <c r="Z284" s="461" t="s">
        <v>1734</v>
      </c>
      <c r="AA284" s="461" t="s">
        <v>1734</v>
      </c>
      <c r="AB284" s="461" t="s">
        <v>1734</v>
      </c>
      <c r="AC284" s="462" t="s">
        <v>1734</v>
      </c>
      <c r="AD284" s="129">
        <f>SUM(AD285:AD295)+AD298</f>
        <v>41821</v>
      </c>
      <c r="AE284" s="85" t="s">
        <v>1820</v>
      </c>
      <c r="AF284" s="76" t="s">
        <v>1821</v>
      </c>
      <c r="AG284" s="77"/>
      <c r="AH284" s="159">
        <f>SUM(AH285:AH295)+AH298</f>
        <v>41821449</v>
      </c>
      <c r="AI284" s="159">
        <f>SUM(AI285:AI295)+AI298</f>
        <v>43440811</v>
      </c>
      <c r="AL284" s="159">
        <f>SUM(AL285:AL295)+AL298</f>
        <v>34567624.32</v>
      </c>
    </row>
    <row r="285" spans="1:38" s="84" customFormat="1" ht="15">
      <c r="A285" s="83"/>
      <c r="B285" s="396" t="s">
        <v>1735</v>
      </c>
      <c r="C285" s="397"/>
      <c r="D285" s="397"/>
      <c r="E285" s="397"/>
      <c r="F285" s="397"/>
      <c r="G285" s="397"/>
      <c r="H285" s="398" t="s">
        <v>1736</v>
      </c>
      <c r="I285" s="399" t="s">
        <v>1736</v>
      </c>
      <c r="J285" s="399" t="s">
        <v>1736</v>
      </c>
      <c r="K285" s="399" t="s">
        <v>1736</v>
      </c>
      <c r="L285" s="399" t="s">
        <v>1736</v>
      </c>
      <c r="M285" s="399" t="s">
        <v>1736</v>
      </c>
      <c r="N285" s="399" t="s">
        <v>1736</v>
      </c>
      <c r="O285" s="399" t="s">
        <v>1736</v>
      </c>
      <c r="P285" s="399" t="s">
        <v>1736</v>
      </c>
      <c r="Q285" s="399" t="s">
        <v>1736</v>
      </c>
      <c r="R285" s="399"/>
      <c r="S285" s="399"/>
      <c r="T285" s="399"/>
      <c r="U285" s="399"/>
      <c r="V285" s="399" t="s">
        <v>1736</v>
      </c>
      <c r="W285" s="399" t="s">
        <v>1736</v>
      </c>
      <c r="X285" s="399" t="s">
        <v>1736</v>
      </c>
      <c r="Y285" s="399" t="s">
        <v>1736</v>
      </c>
      <c r="Z285" s="399" t="s">
        <v>1736</v>
      </c>
      <c r="AA285" s="399" t="s">
        <v>1736</v>
      </c>
      <c r="AB285" s="399" t="s">
        <v>1736</v>
      </c>
      <c r="AC285" s="400" t="s">
        <v>1736</v>
      </c>
      <c r="AD285" s="121">
        <f aca="true" t="shared" si="11" ref="AD285:AD294">ROUND((AH285/1000),0)</f>
        <v>4325</v>
      </c>
      <c r="AE285" s="83" t="s">
        <v>1820</v>
      </c>
      <c r="AG285" s="77"/>
      <c r="AH285" s="151">
        <f>'Alimentazione CE Costi'!H326</f>
        <v>4325000</v>
      </c>
      <c r="AI285" s="151">
        <f>'Alimentazione CE Costi'!I326</f>
        <v>4656000</v>
      </c>
      <c r="AL285" s="151">
        <f>'Alimentazione CE Costi'!L326</f>
        <v>4325000</v>
      </c>
    </row>
    <row r="286" spans="1:38" s="84" customFormat="1" ht="15">
      <c r="A286" s="83"/>
      <c r="B286" s="396" t="s">
        <v>1737</v>
      </c>
      <c r="C286" s="397"/>
      <c r="D286" s="397"/>
      <c r="E286" s="397"/>
      <c r="F286" s="397"/>
      <c r="G286" s="397"/>
      <c r="H286" s="398" t="s">
        <v>1738</v>
      </c>
      <c r="I286" s="399" t="s">
        <v>1738</v>
      </c>
      <c r="J286" s="399" t="s">
        <v>1738</v>
      </c>
      <c r="K286" s="399" t="s">
        <v>1738</v>
      </c>
      <c r="L286" s="399" t="s">
        <v>1738</v>
      </c>
      <c r="M286" s="399" t="s">
        <v>1738</v>
      </c>
      <c r="N286" s="399" t="s">
        <v>1738</v>
      </c>
      <c r="O286" s="399" t="s">
        <v>1738</v>
      </c>
      <c r="P286" s="399" t="s">
        <v>1738</v>
      </c>
      <c r="Q286" s="399" t="s">
        <v>1738</v>
      </c>
      <c r="R286" s="399"/>
      <c r="S286" s="399"/>
      <c r="T286" s="399"/>
      <c r="U286" s="399"/>
      <c r="V286" s="399" t="s">
        <v>1738</v>
      </c>
      <c r="W286" s="399" t="s">
        <v>1738</v>
      </c>
      <c r="X286" s="399" t="s">
        <v>1738</v>
      </c>
      <c r="Y286" s="399" t="s">
        <v>1738</v>
      </c>
      <c r="Z286" s="399" t="s">
        <v>1738</v>
      </c>
      <c r="AA286" s="399" t="s">
        <v>1738</v>
      </c>
      <c r="AB286" s="399" t="s">
        <v>1738</v>
      </c>
      <c r="AC286" s="400" t="s">
        <v>1738</v>
      </c>
      <c r="AD286" s="121">
        <f t="shared" si="11"/>
        <v>6120</v>
      </c>
      <c r="AE286" s="83" t="s">
        <v>1820</v>
      </c>
      <c r="AG286" s="77"/>
      <c r="AH286" s="151">
        <f>'Alimentazione CE Costi'!H327</f>
        <v>6120000</v>
      </c>
      <c r="AI286" s="151">
        <f>'Alimentazione CE Costi'!I327</f>
        <v>6282000</v>
      </c>
      <c r="AL286" s="151">
        <f>'Alimentazione CE Costi'!L327</f>
        <v>5150000</v>
      </c>
    </row>
    <row r="287" spans="1:38" s="84" customFormat="1" ht="15">
      <c r="A287" s="83"/>
      <c r="B287" s="396" t="s">
        <v>1739</v>
      </c>
      <c r="C287" s="397"/>
      <c r="D287" s="397"/>
      <c r="E287" s="397"/>
      <c r="F287" s="397"/>
      <c r="G287" s="397"/>
      <c r="H287" s="398" t="s">
        <v>1740</v>
      </c>
      <c r="I287" s="399" t="s">
        <v>1740</v>
      </c>
      <c r="J287" s="399" t="s">
        <v>1740</v>
      </c>
      <c r="K287" s="399" t="s">
        <v>1740</v>
      </c>
      <c r="L287" s="399" t="s">
        <v>1740</v>
      </c>
      <c r="M287" s="399" t="s">
        <v>1740</v>
      </c>
      <c r="N287" s="399" t="s">
        <v>1740</v>
      </c>
      <c r="O287" s="399" t="s">
        <v>1740</v>
      </c>
      <c r="P287" s="399" t="s">
        <v>1740</v>
      </c>
      <c r="Q287" s="399" t="s">
        <v>1740</v>
      </c>
      <c r="R287" s="399"/>
      <c r="S287" s="399"/>
      <c r="T287" s="399"/>
      <c r="U287" s="399"/>
      <c r="V287" s="399" t="s">
        <v>1740</v>
      </c>
      <c r="W287" s="399" t="s">
        <v>1740</v>
      </c>
      <c r="X287" s="399" t="s">
        <v>1740</v>
      </c>
      <c r="Y287" s="399" t="s">
        <v>1740</v>
      </c>
      <c r="Z287" s="399" t="s">
        <v>1740</v>
      </c>
      <c r="AA287" s="399" t="s">
        <v>1740</v>
      </c>
      <c r="AB287" s="399" t="s">
        <v>1740</v>
      </c>
      <c r="AC287" s="400" t="s">
        <v>1740</v>
      </c>
      <c r="AD287" s="121">
        <f t="shared" si="11"/>
        <v>5210</v>
      </c>
      <c r="AE287" s="83" t="s">
        <v>1820</v>
      </c>
      <c r="AG287" s="77"/>
      <c r="AH287" s="151">
        <f>'Alimentazione CE Costi'!H328</f>
        <v>5210000</v>
      </c>
      <c r="AI287" s="151">
        <f>'Alimentazione CE Costi'!I328</f>
        <v>5546000</v>
      </c>
      <c r="AL287" s="151">
        <f>'Alimentazione CE Costi'!L328</f>
        <v>4700000</v>
      </c>
    </row>
    <row r="288" spans="1:38" s="84" customFormat="1" ht="15">
      <c r="A288" s="83"/>
      <c r="B288" s="396" t="s">
        <v>1741</v>
      </c>
      <c r="C288" s="397"/>
      <c r="D288" s="397"/>
      <c r="E288" s="397"/>
      <c r="F288" s="397"/>
      <c r="G288" s="397"/>
      <c r="H288" s="398" t="s">
        <v>1742</v>
      </c>
      <c r="I288" s="399" t="s">
        <v>1742</v>
      </c>
      <c r="J288" s="399" t="s">
        <v>1742</v>
      </c>
      <c r="K288" s="399" t="s">
        <v>1742</v>
      </c>
      <c r="L288" s="399" t="s">
        <v>1742</v>
      </c>
      <c r="M288" s="399" t="s">
        <v>1742</v>
      </c>
      <c r="N288" s="399" t="s">
        <v>1742</v>
      </c>
      <c r="O288" s="399" t="s">
        <v>1742</v>
      </c>
      <c r="P288" s="399" t="s">
        <v>1742</v>
      </c>
      <c r="Q288" s="399" t="s">
        <v>1742</v>
      </c>
      <c r="R288" s="399"/>
      <c r="S288" s="399"/>
      <c r="T288" s="399"/>
      <c r="U288" s="399"/>
      <c r="V288" s="399" t="s">
        <v>1742</v>
      </c>
      <c r="W288" s="399" t="s">
        <v>1742</v>
      </c>
      <c r="X288" s="399" t="s">
        <v>1742</v>
      </c>
      <c r="Y288" s="399" t="s">
        <v>1742</v>
      </c>
      <c r="Z288" s="399" t="s">
        <v>1742</v>
      </c>
      <c r="AA288" s="399" t="s">
        <v>1742</v>
      </c>
      <c r="AB288" s="399" t="s">
        <v>1742</v>
      </c>
      <c r="AC288" s="400" t="s">
        <v>1742</v>
      </c>
      <c r="AD288" s="121">
        <f t="shared" si="11"/>
        <v>8040</v>
      </c>
      <c r="AE288" s="83" t="s">
        <v>1820</v>
      </c>
      <c r="AG288" s="77"/>
      <c r="AH288" s="151">
        <f>'Alimentazione CE Costi'!H329</f>
        <v>8040000</v>
      </c>
      <c r="AI288" s="151">
        <f>'Alimentazione CE Costi'!I329</f>
        <v>8440000</v>
      </c>
      <c r="AL288" s="151">
        <f>'Alimentazione CE Costi'!L329</f>
        <v>7350000</v>
      </c>
    </row>
    <row r="289" spans="1:38" s="84" customFormat="1" ht="15">
      <c r="A289" s="83"/>
      <c r="B289" s="396" t="s">
        <v>1743</v>
      </c>
      <c r="C289" s="397"/>
      <c r="D289" s="397"/>
      <c r="E289" s="397"/>
      <c r="F289" s="397"/>
      <c r="G289" s="397"/>
      <c r="H289" s="398" t="s">
        <v>1744</v>
      </c>
      <c r="I289" s="399" t="s">
        <v>1745</v>
      </c>
      <c r="J289" s="399" t="s">
        <v>1745</v>
      </c>
      <c r="K289" s="399" t="s">
        <v>1745</v>
      </c>
      <c r="L289" s="399" t="s">
        <v>1745</v>
      </c>
      <c r="M289" s="399" t="s">
        <v>1745</v>
      </c>
      <c r="N289" s="399" t="s">
        <v>1745</v>
      </c>
      <c r="O289" s="399" t="s">
        <v>1745</v>
      </c>
      <c r="P289" s="399" t="s">
        <v>1745</v>
      </c>
      <c r="Q289" s="399" t="s">
        <v>1745</v>
      </c>
      <c r="R289" s="399"/>
      <c r="S289" s="399"/>
      <c r="T289" s="399"/>
      <c r="U289" s="399"/>
      <c r="V289" s="399" t="s">
        <v>1745</v>
      </c>
      <c r="W289" s="399" t="s">
        <v>1745</v>
      </c>
      <c r="X289" s="399" t="s">
        <v>1745</v>
      </c>
      <c r="Y289" s="399" t="s">
        <v>1745</v>
      </c>
      <c r="Z289" s="399" t="s">
        <v>1745</v>
      </c>
      <c r="AA289" s="399" t="s">
        <v>1745</v>
      </c>
      <c r="AB289" s="399" t="s">
        <v>1745</v>
      </c>
      <c r="AC289" s="400" t="s">
        <v>1745</v>
      </c>
      <c r="AD289" s="121">
        <f t="shared" si="11"/>
        <v>128</v>
      </c>
      <c r="AE289" s="83" t="s">
        <v>1820</v>
      </c>
      <c r="AG289" s="77"/>
      <c r="AH289" s="151">
        <f>'Alimentazione CE Costi'!H331+'Alimentazione CE Costi'!H332+'Alimentazione CE Costi'!H333</f>
        <v>128000</v>
      </c>
      <c r="AI289" s="151">
        <f>'Alimentazione CE Costi'!I331+'Alimentazione CE Costi'!I332+'Alimentazione CE Costi'!I333</f>
        <v>128000</v>
      </c>
      <c r="AL289" s="151">
        <f>'Alimentazione CE Costi'!L331+'Alimentazione CE Costi'!L332+'Alimentazione CE Costi'!L333</f>
        <v>0</v>
      </c>
    </row>
    <row r="290" spans="1:38" s="84" customFormat="1" ht="15">
      <c r="A290" s="83"/>
      <c r="B290" s="396" t="s">
        <v>1746</v>
      </c>
      <c r="C290" s="397"/>
      <c r="D290" s="397"/>
      <c r="E290" s="397"/>
      <c r="F290" s="397"/>
      <c r="G290" s="397"/>
      <c r="H290" s="398" t="s">
        <v>1747</v>
      </c>
      <c r="I290" s="399" t="s">
        <v>1747</v>
      </c>
      <c r="J290" s="399" t="s">
        <v>1747</v>
      </c>
      <c r="K290" s="399" t="s">
        <v>1747</v>
      </c>
      <c r="L290" s="399" t="s">
        <v>1747</v>
      </c>
      <c r="M290" s="399" t="s">
        <v>1747</v>
      </c>
      <c r="N290" s="399" t="s">
        <v>1747</v>
      </c>
      <c r="O290" s="399" t="s">
        <v>1747</v>
      </c>
      <c r="P290" s="399" t="s">
        <v>1747</v>
      </c>
      <c r="Q290" s="399" t="s">
        <v>1747</v>
      </c>
      <c r="R290" s="399"/>
      <c r="S290" s="399"/>
      <c r="T290" s="399"/>
      <c r="U290" s="399"/>
      <c r="V290" s="399" t="s">
        <v>1747</v>
      </c>
      <c r="W290" s="399" t="s">
        <v>1747</v>
      </c>
      <c r="X290" s="399" t="s">
        <v>1747</v>
      </c>
      <c r="Y290" s="399" t="s">
        <v>1747</v>
      </c>
      <c r="Z290" s="399" t="s">
        <v>1747</v>
      </c>
      <c r="AA290" s="399" t="s">
        <v>1747</v>
      </c>
      <c r="AB290" s="399" t="s">
        <v>1747</v>
      </c>
      <c r="AC290" s="400" t="s">
        <v>1747</v>
      </c>
      <c r="AD290" s="121">
        <f t="shared" si="11"/>
        <v>2220</v>
      </c>
      <c r="AE290" s="83" t="s">
        <v>1820</v>
      </c>
      <c r="AG290" s="77"/>
      <c r="AH290" s="151">
        <f>'Alimentazione CE Costi'!H334</f>
        <v>2220000</v>
      </c>
      <c r="AI290" s="151">
        <f>'Alimentazione CE Costi'!I334</f>
        <v>2282000</v>
      </c>
      <c r="AL290" s="151">
        <f>'Alimentazione CE Costi'!L334</f>
        <v>2150000</v>
      </c>
    </row>
    <row r="291" spans="1:38" s="84" customFormat="1" ht="15">
      <c r="A291" s="83"/>
      <c r="B291" s="396" t="s">
        <v>1748</v>
      </c>
      <c r="C291" s="397"/>
      <c r="D291" s="397"/>
      <c r="E291" s="397"/>
      <c r="F291" s="397"/>
      <c r="G291" s="397"/>
      <c r="H291" s="398" t="s">
        <v>1749</v>
      </c>
      <c r="I291" s="399" t="s">
        <v>1749</v>
      </c>
      <c r="J291" s="399" t="s">
        <v>1749</v>
      </c>
      <c r="K291" s="399" t="s">
        <v>1749</v>
      </c>
      <c r="L291" s="399" t="s">
        <v>1749</v>
      </c>
      <c r="M291" s="399" t="s">
        <v>1749</v>
      </c>
      <c r="N291" s="399" t="s">
        <v>1749</v>
      </c>
      <c r="O291" s="399" t="s">
        <v>1749</v>
      </c>
      <c r="P291" s="399" t="s">
        <v>1749</v>
      </c>
      <c r="Q291" s="399" t="s">
        <v>1749</v>
      </c>
      <c r="R291" s="399"/>
      <c r="S291" s="399"/>
      <c r="T291" s="399"/>
      <c r="U291" s="399"/>
      <c r="V291" s="399" t="s">
        <v>1749</v>
      </c>
      <c r="W291" s="399" t="s">
        <v>1749</v>
      </c>
      <c r="X291" s="399" t="s">
        <v>1749</v>
      </c>
      <c r="Y291" s="399" t="s">
        <v>1749</v>
      </c>
      <c r="Z291" s="399" t="s">
        <v>1749</v>
      </c>
      <c r="AA291" s="399" t="s">
        <v>1749</v>
      </c>
      <c r="AB291" s="399" t="s">
        <v>1749</v>
      </c>
      <c r="AC291" s="400" t="s">
        <v>1749</v>
      </c>
      <c r="AD291" s="121">
        <f t="shared" si="11"/>
        <v>2297</v>
      </c>
      <c r="AE291" s="83" t="s">
        <v>1820</v>
      </c>
      <c r="AG291" s="77"/>
      <c r="AH291" s="151">
        <f>'Alimentazione CE Costi'!H335</f>
        <v>2297000</v>
      </c>
      <c r="AI291" s="151">
        <f>'Alimentazione CE Costi'!I335</f>
        <v>2285000</v>
      </c>
      <c r="AL291" s="151">
        <f>'Alimentazione CE Costi'!L335</f>
        <v>2297000</v>
      </c>
    </row>
    <row r="292" spans="1:38" s="84" customFormat="1" ht="15">
      <c r="A292" s="83"/>
      <c r="B292" s="396" t="s">
        <v>1750</v>
      </c>
      <c r="C292" s="397"/>
      <c r="D292" s="397"/>
      <c r="E292" s="397"/>
      <c r="F292" s="397"/>
      <c r="G292" s="397"/>
      <c r="H292" s="398" t="s">
        <v>1751</v>
      </c>
      <c r="I292" s="399" t="s">
        <v>1751</v>
      </c>
      <c r="J292" s="399" t="s">
        <v>1751</v>
      </c>
      <c r="K292" s="399" t="s">
        <v>1751</v>
      </c>
      <c r="L292" s="399" t="s">
        <v>1751</v>
      </c>
      <c r="M292" s="399" t="s">
        <v>1751</v>
      </c>
      <c r="N292" s="399" t="s">
        <v>1751</v>
      </c>
      <c r="O292" s="399" t="s">
        <v>1751</v>
      </c>
      <c r="P292" s="399" t="s">
        <v>1751</v>
      </c>
      <c r="Q292" s="399" t="s">
        <v>1751</v>
      </c>
      <c r="R292" s="399"/>
      <c r="S292" s="399"/>
      <c r="T292" s="399"/>
      <c r="U292" s="399"/>
      <c r="V292" s="399" t="s">
        <v>1751</v>
      </c>
      <c r="W292" s="399" t="s">
        <v>1751</v>
      </c>
      <c r="X292" s="399" t="s">
        <v>1751</v>
      </c>
      <c r="Y292" s="399" t="s">
        <v>1751</v>
      </c>
      <c r="Z292" s="399" t="s">
        <v>1751</v>
      </c>
      <c r="AA292" s="399" t="s">
        <v>1751</v>
      </c>
      <c r="AB292" s="399" t="s">
        <v>1751</v>
      </c>
      <c r="AC292" s="400" t="s">
        <v>1751</v>
      </c>
      <c r="AD292" s="121">
        <f t="shared" si="11"/>
        <v>380</v>
      </c>
      <c r="AE292" s="83" t="s">
        <v>1820</v>
      </c>
      <c r="AG292" s="77"/>
      <c r="AH292" s="151">
        <f>'Alimentazione CE Costi'!H337+'Alimentazione CE Costi'!H338</f>
        <v>380000</v>
      </c>
      <c r="AI292" s="151">
        <f>'Alimentazione CE Costi'!I337+'Alimentazione CE Costi'!I338</f>
        <v>380000</v>
      </c>
      <c r="AL292" s="151">
        <f>'Alimentazione CE Costi'!L337+'Alimentazione CE Costi'!L338</f>
        <v>140000</v>
      </c>
    </row>
    <row r="293" spans="1:38" s="84" customFormat="1" ht="15">
      <c r="A293" s="83"/>
      <c r="B293" s="396" t="s">
        <v>1752</v>
      </c>
      <c r="C293" s="397"/>
      <c r="D293" s="397"/>
      <c r="E293" s="397"/>
      <c r="F293" s="397"/>
      <c r="G293" s="397"/>
      <c r="H293" s="398" t="s">
        <v>1753</v>
      </c>
      <c r="I293" s="399" t="s">
        <v>1753</v>
      </c>
      <c r="J293" s="399" t="s">
        <v>1753</v>
      </c>
      <c r="K293" s="399" t="s">
        <v>1753</v>
      </c>
      <c r="L293" s="399" t="s">
        <v>1753</v>
      </c>
      <c r="M293" s="399" t="s">
        <v>1753</v>
      </c>
      <c r="N293" s="399" t="s">
        <v>1753</v>
      </c>
      <c r="O293" s="399" t="s">
        <v>1753</v>
      </c>
      <c r="P293" s="399" t="s">
        <v>1753</v>
      </c>
      <c r="Q293" s="399" t="s">
        <v>1753</v>
      </c>
      <c r="R293" s="399"/>
      <c r="S293" s="399"/>
      <c r="T293" s="399"/>
      <c r="U293" s="399"/>
      <c r="V293" s="399" t="s">
        <v>1753</v>
      </c>
      <c r="W293" s="399" t="s">
        <v>1753</v>
      </c>
      <c r="X293" s="399" t="s">
        <v>1753</v>
      </c>
      <c r="Y293" s="399" t="s">
        <v>1753</v>
      </c>
      <c r="Z293" s="399" t="s">
        <v>1753</v>
      </c>
      <c r="AA293" s="399" t="s">
        <v>1753</v>
      </c>
      <c r="AB293" s="399" t="s">
        <v>1753</v>
      </c>
      <c r="AC293" s="400" t="s">
        <v>1753</v>
      </c>
      <c r="AD293" s="121">
        <f t="shared" si="11"/>
        <v>5200</v>
      </c>
      <c r="AE293" s="83" t="s">
        <v>1820</v>
      </c>
      <c r="AG293" s="77"/>
      <c r="AH293" s="151">
        <f>'Alimentazione CE Costi'!H339</f>
        <v>5200000</v>
      </c>
      <c r="AI293" s="151">
        <f>'Alimentazione CE Costi'!I339</f>
        <v>5400000</v>
      </c>
      <c r="AL293" s="151">
        <f>'Alimentazione CE Costi'!L339</f>
        <v>4800000</v>
      </c>
    </row>
    <row r="294" spans="1:38" s="84" customFormat="1" ht="15">
      <c r="A294" s="83"/>
      <c r="B294" s="396" t="s">
        <v>1754</v>
      </c>
      <c r="C294" s="397"/>
      <c r="D294" s="397"/>
      <c r="E294" s="397"/>
      <c r="F294" s="397"/>
      <c r="G294" s="397"/>
      <c r="H294" s="398" t="s">
        <v>1755</v>
      </c>
      <c r="I294" s="399" t="s">
        <v>1755</v>
      </c>
      <c r="J294" s="399" t="s">
        <v>1755</v>
      </c>
      <c r="K294" s="399" t="s">
        <v>1755</v>
      </c>
      <c r="L294" s="399" t="s">
        <v>1755</v>
      </c>
      <c r="M294" s="399" t="s">
        <v>1755</v>
      </c>
      <c r="N294" s="399" t="s">
        <v>1755</v>
      </c>
      <c r="O294" s="399" t="s">
        <v>1755</v>
      </c>
      <c r="P294" s="399" t="s">
        <v>1755</v>
      </c>
      <c r="Q294" s="399" t="s">
        <v>1755</v>
      </c>
      <c r="R294" s="399"/>
      <c r="S294" s="399"/>
      <c r="T294" s="399"/>
      <c r="U294" s="399"/>
      <c r="V294" s="399" t="s">
        <v>1755</v>
      </c>
      <c r="W294" s="399" t="s">
        <v>1755</v>
      </c>
      <c r="X294" s="399" t="s">
        <v>1755</v>
      </c>
      <c r="Y294" s="399" t="s">
        <v>1755</v>
      </c>
      <c r="Z294" s="399" t="s">
        <v>1755</v>
      </c>
      <c r="AA294" s="399" t="s">
        <v>1755</v>
      </c>
      <c r="AB294" s="399" t="s">
        <v>1755</v>
      </c>
      <c r="AC294" s="400" t="s">
        <v>1755</v>
      </c>
      <c r="AD294" s="121">
        <f t="shared" si="11"/>
        <v>983</v>
      </c>
      <c r="AE294" s="83" t="s">
        <v>1820</v>
      </c>
      <c r="AG294" s="77"/>
      <c r="AH294" s="151">
        <f>'Alimentazione CE Costi'!H341+'Alimentazione CE Costi'!H342+'Alimentazione CE Costi'!H343+'Alimentazione CE Costi'!H344+'Alimentazione CE Costi'!H345</f>
        <v>983000</v>
      </c>
      <c r="AI294" s="151">
        <f>'Alimentazione CE Costi'!I341+'Alimentazione CE Costi'!I342+'Alimentazione CE Costi'!I343+'Alimentazione CE Costi'!I344+'Alimentazione CE Costi'!I345</f>
        <v>983500</v>
      </c>
      <c r="AL294" s="151">
        <f>'Alimentazione CE Costi'!L341+'Alimentazione CE Costi'!L342+'Alimentazione CE Costi'!L343+'Alimentazione CE Costi'!L344+'Alimentazione CE Costi'!L345</f>
        <v>850500</v>
      </c>
    </row>
    <row r="295" spans="1:38" s="84" customFormat="1" ht="15">
      <c r="A295" s="96"/>
      <c r="B295" s="448" t="s">
        <v>1756</v>
      </c>
      <c r="C295" s="449"/>
      <c r="D295" s="449"/>
      <c r="E295" s="449"/>
      <c r="F295" s="449"/>
      <c r="G295" s="449"/>
      <c r="H295" s="484" t="s">
        <v>1757</v>
      </c>
      <c r="I295" s="485" t="s">
        <v>1757</v>
      </c>
      <c r="J295" s="485" t="s">
        <v>1757</v>
      </c>
      <c r="K295" s="485" t="s">
        <v>1757</v>
      </c>
      <c r="L295" s="485" t="s">
        <v>1757</v>
      </c>
      <c r="M295" s="485" t="s">
        <v>1757</v>
      </c>
      <c r="N295" s="485" t="s">
        <v>1757</v>
      </c>
      <c r="O295" s="485" t="s">
        <v>1757</v>
      </c>
      <c r="P295" s="485" t="s">
        <v>1757</v>
      </c>
      <c r="Q295" s="485" t="s">
        <v>1757</v>
      </c>
      <c r="R295" s="485"/>
      <c r="S295" s="485"/>
      <c r="T295" s="485"/>
      <c r="U295" s="485"/>
      <c r="V295" s="485" t="s">
        <v>1757</v>
      </c>
      <c r="W295" s="485" t="s">
        <v>1757</v>
      </c>
      <c r="X295" s="485" t="s">
        <v>1757</v>
      </c>
      <c r="Y295" s="485" t="s">
        <v>1757</v>
      </c>
      <c r="Z295" s="485" t="s">
        <v>1757</v>
      </c>
      <c r="AA295" s="485" t="s">
        <v>1757</v>
      </c>
      <c r="AB295" s="485" t="s">
        <v>1757</v>
      </c>
      <c r="AC295" s="486" t="s">
        <v>1757</v>
      </c>
      <c r="AD295" s="124">
        <f>SUM(AD296:AD297)</f>
        <v>465</v>
      </c>
      <c r="AE295" s="87" t="s">
        <v>1820</v>
      </c>
      <c r="AF295" s="76" t="s">
        <v>1821</v>
      </c>
      <c r="AG295" s="77"/>
      <c r="AH295" s="155">
        <f>SUM(AH296:AH297)</f>
        <v>465000</v>
      </c>
      <c r="AI295" s="155">
        <f>SUM(AI296:AI297)</f>
        <v>484957</v>
      </c>
      <c r="AL295" s="155">
        <f>SUM(AL296:AL297)</f>
        <v>292956.66</v>
      </c>
    </row>
    <row r="296" spans="1:38" s="84" customFormat="1" ht="15">
      <c r="A296" s="94"/>
      <c r="B296" s="396" t="s">
        <v>1758</v>
      </c>
      <c r="C296" s="397"/>
      <c r="D296" s="397"/>
      <c r="E296" s="397"/>
      <c r="F296" s="397"/>
      <c r="G296" s="397"/>
      <c r="H296" s="432" t="s">
        <v>1759</v>
      </c>
      <c r="I296" s="433" t="s">
        <v>1759</v>
      </c>
      <c r="J296" s="433" t="s">
        <v>1759</v>
      </c>
      <c r="K296" s="433" t="s">
        <v>1759</v>
      </c>
      <c r="L296" s="433" t="s">
        <v>1759</v>
      </c>
      <c r="M296" s="433" t="s">
        <v>1759</v>
      </c>
      <c r="N296" s="433" t="s">
        <v>1759</v>
      </c>
      <c r="O296" s="433" t="s">
        <v>1759</v>
      </c>
      <c r="P296" s="433" t="s">
        <v>1759</v>
      </c>
      <c r="Q296" s="433" t="s">
        <v>1759</v>
      </c>
      <c r="R296" s="433"/>
      <c r="S296" s="433"/>
      <c r="T296" s="433"/>
      <c r="U296" s="433"/>
      <c r="V296" s="433" t="s">
        <v>1759</v>
      </c>
      <c r="W296" s="433" t="s">
        <v>1759</v>
      </c>
      <c r="X296" s="433" t="s">
        <v>1759</v>
      </c>
      <c r="Y296" s="433" t="s">
        <v>1759</v>
      </c>
      <c r="Z296" s="433" t="s">
        <v>1759</v>
      </c>
      <c r="AA296" s="433" t="s">
        <v>1759</v>
      </c>
      <c r="AB296" s="433" t="s">
        <v>1759</v>
      </c>
      <c r="AC296" s="434" t="s">
        <v>1759</v>
      </c>
      <c r="AD296" s="121">
        <f>ROUND((AH296/1000),0)</f>
        <v>10</v>
      </c>
      <c r="AE296" s="83" t="s">
        <v>1820</v>
      </c>
      <c r="AG296" s="77"/>
      <c r="AH296" s="151">
        <f>'Alimentazione CE Costi'!H347</f>
        <v>10000</v>
      </c>
      <c r="AI296" s="151">
        <f>'Alimentazione CE Costi'!I347</f>
        <v>12000</v>
      </c>
      <c r="AL296" s="151">
        <f>'Alimentazione CE Costi'!L347</f>
        <v>0</v>
      </c>
    </row>
    <row r="297" spans="1:38" s="84" customFormat="1" ht="15">
      <c r="A297" s="94"/>
      <c r="B297" s="396" t="s">
        <v>1760</v>
      </c>
      <c r="C297" s="397"/>
      <c r="D297" s="397"/>
      <c r="E297" s="397"/>
      <c r="F297" s="397"/>
      <c r="G297" s="397"/>
      <c r="H297" s="432" t="s">
        <v>1761</v>
      </c>
      <c r="I297" s="433" t="s">
        <v>1761</v>
      </c>
      <c r="J297" s="433" t="s">
        <v>1761</v>
      </c>
      <c r="K297" s="433" t="s">
        <v>1761</v>
      </c>
      <c r="L297" s="433" t="s">
        <v>1761</v>
      </c>
      <c r="M297" s="433" t="s">
        <v>1761</v>
      </c>
      <c r="N297" s="433" t="s">
        <v>1761</v>
      </c>
      <c r="O297" s="433" t="s">
        <v>1761</v>
      </c>
      <c r="P297" s="433" t="s">
        <v>1761</v>
      </c>
      <c r="Q297" s="433" t="s">
        <v>1761</v>
      </c>
      <c r="R297" s="433"/>
      <c r="S297" s="433"/>
      <c r="T297" s="433"/>
      <c r="U297" s="433"/>
      <c r="V297" s="433" t="s">
        <v>1761</v>
      </c>
      <c r="W297" s="433" t="s">
        <v>1761</v>
      </c>
      <c r="X297" s="433" t="s">
        <v>1761</v>
      </c>
      <c r="Y297" s="433" t="s">
        <v>1761</v>
      </c>
      <c r="Z297" s="433" t="s">
        <v>1761</v>
      </c>
      <c r="AA297" s="433" t="s">
        <v>1761</v>
      </c>
      <c r="AB297" s="433" t="s">
        <v>1761</v>
      </c>
      <c r="AC297" s="434" t="s">
        <v>1761</v>
      </c>
      <c r="AD297" s="121">
        <f>ROUND((AH297/1000),0)</f>
        <v>455</v>
      </c>
      <c r="AE297" s="83" t="s">
        <v>1820</v>
      </c>
      <c r="AG297" s="77"/>
      <c r="AH297" s="151">
        <f>'Alimentazione CE Costi'!H348</f>
        <v>455000</v>
      </c>
      <c r="AI297" s="151">
        <f>'Alimentazione CE Costi'!I348</f>
        <v>472957</v>
      </c>
      <c r="AL297" s="151">
        <f>'Alimentazione CE Costi'!L348</f>
        <v>292956.66</v>
      </c>
    </row>
    <row r="298" spans="1:38" s="84" customFormat="1" ht="15">
      <c r="A298" s="96"/>
      <c r="B298" s="448" t="s">
        <v>1762</v>
      </c>
      <c r="C298" s="449"/>
      <c r="D298" s="449"/>
      <c r="E298" s="449"/>
      <c r="F298" s="449"/>
      <c r="G298" s="449"/>
      <c r="H298" s="484" t="s">
        <v>1763</v>
      </c>
      <c r="I298" s="485" t="s">
        <v>1763</v>
      </c>
      <c r="J298" s="485" t="s">
        <v>1763</v>
      </c>
      <c r="K298" s="485" t="s">
        <v>1763</v>
      </c>
      <c r="L298" s="485" t="s">
        <v>1763</v>
      </c>
      <c r="M298" s="485" t="s">
        <v>1763</v>
      </c>
      <c r="N298" s="485" t="s">
        <v>1763</v>
      </c>
      <c r="O298" s="485" t="s">
        <v>1763</v>
      </c>
      <c r="P298" s="485" t="s">
        <v>1763</v>
      </c>
      <c r="Q298" s="485" t="s">
        <v>1763</v>
      </c>
      <c r="R298" s="485"/>
      <c r="S298" s="485"/>
      <c r="T298" s="485"/>
      <c r="U298" s="485"/>
      <c r="V298" s="485" t="s">
        <v>1763</v>
      </c>
      <c r="W298" s="485" t="s">
        <v>1763</v>
      </c>
      <c r="X298" s="485" t="s">
        <v>1763</v>
      </c>
      <c r="Y298" s="485" t="s">
        <v>1763</v>
      </c>
      <c r="Z298" s="485" t="s">
        <v>1763</v>
      </c>
      <c r="AA298" s="485" t="s">
        <v>1763</v>
      </c>
      <c r="AB298" s="485" t="s">
        <v>1763</v>
      </c>
      <c r="AC298" s="486" t="s">
        <v>1763</v>
      </c>
      <c r="AD298" s="124">
        <f>SUM(AD299:AD301)</f>
        <v>6453</v>
      </c>
      <c r="AE298" s="87" t="s">
        <v>1820</v>
      </c>
      <c r="AF298" s="76" t="s">
        <v>1821</v>
      </c>
      <c r="AG298" s="77"/>
      <c r="AH298" s="155">
        <f>SUM(AH299:AH301)</f>
        <v>6453449</v>
      </c>
      <c r="AI298" s="155">
        <f>SUM(AI299:AI301)</f>
        <v>6573354</v>
      </c>
      <c r="AL298" s="155">
        <f>SUM(AL299:AL301)</f>
        <v>2512167.66</v>
      </c>
    </row>
    <row r="299" spans="1:38" s="84" customFormat="1" ht="15">
      <c r="A299" s="94" t="s">
        <v>1837</v>
      </c>
      <c r="B299" s="396" t="s">
        <v>1764</v>
      </c>
      <c r="C299" s="397"/>
      <c r="D299" s="397"/>
      <c r="E299" s="397"/>
      <c r="F299" s="397"/>
      <c r="G299" s="397"/>
      <c r="H299" s="432" t="s">
        <v>1765</v>
      </c>
      <c r="I299" s="433" t="s">
        <v>1766</v>
      </c>
      <c r="J299" s="433" t="s">
        <v>1766</v>
      </c>
      <c r="K299" s="433" t="s">
        <v>1766</v>
      </c>
      <c r="L299" s="433" t="s">
        <v>1766</v>
      </c>
      <c r="M299" s="433" t="s">
        <v>1766</v>
      </c>
      <c r="N299" s="433" t="s">
        <v>1766</v>
      </c>
      <c r="O299" s="433" t="s">
        <v>1766</v>
      </c>
      <c r="P299" s="433" t="s">
        <v>1766</v>
      </c>
      <c r="Q299" s="433" t="s">
        <v>1766</v>
      </c>
      <c r="R299" s="433"/>
      <c r="S299" s="433"/>
      <c r="T299" s="433"/>
      <c r="U299" s="433"/>
      <c r="V299" s="433" t="s">
        <v>1766</v>
      </c>
      <c r="W299" s="433" t="s">
        <v>1766</v>
      </c>
      <c r="X299" s="433" t="s">
        <v>1766</v>
      </c>
      <c r="Y299" s="433" t="s">
        <v>1766</v>
      </c>
      <c r="Z299" s="433" t="s">
        <v>1766</v>
      </c>
      <c r="AA299" s="433" t="s">
        <v>1766</v>
      </c>
      <c r="AB299" s="433" t="s">
        <v>1766</v>
      </c>
      <c r="AC299" s="434" t="s">
        <v>1766</v>
      </c>
      <c r="AD299" s="121">
        <f>ROUND((AH299/1000),0)</f>
        <v>245</v>
      </c>
      <c r="AE299" s="83" t="s">
        <v>1820</v>
      </c>
      <c r="AG299" s="77"/>
      <c r="AH299" s="151">
        <f>'Alimentazione CE Costi'!H350</f>
        <v>245008</v>
      </c>
      <c r="AI299" s="151">
        <f>'Alimentazione CE Costi'!I350</f>
        <v>166192</v>
      </c>
      <c r="AL299" s="151">
        <f>'Alimentazione CE Costi'!L350</f>
        <v>245008</v>
      </c>
    </row>
    <row r="300" spans="1:38" s="84" customFormat="1" ht="15">
      <c r="A300" s="83"/>
      <c r="B300" s="396" t="s">
        <v>1767</v>
      </c>
      <c r="C300" s="397"/>
      <c r="D300" s="397"/>
      <c r="E300" s="397"/>
      <c r="F300" s="397"/>
      <c r="G300" s="397"/>
      <c r="H300" s="432" t="s">
        <v>1768</v>
      </c>
      <c r="I300" s="433" t="s">
        <v>1769</v>
      </c>
      <c r="J300" s="433" t="s">
        <v>1769</v>
      </c>
      <c r="K300" s="433" t="s">
        <v>1769</v>
      </c>
      <c r="L300" s="433" t="s">
        <v>1769</v>
      </c>
      <c r="M300" s="433" t="s">
        <v>1769</v>
      </c>
      <c r="N300" s="433" t="s">
        <v>1769</v>
      </c>
      <c r="O300" s="433" t="s">
        <v>1769</v>
      </c>
      <c r="P300" s="433" t="s">
        <v>1769</v>
      </c>
      <c r="Q300" s="433" t="s">
        <v>1769</v>
      </c>
      <c r="R300" s="433"/>
      <c r="S300" s="433"/>
      <c r="T300" s="433"/>
      <c r="U300" s="433"/>
      <c r="V300" s="433" t="s">
        <v>1769</v>
      </c>
      <c r="W300" s="433" t="s">
        <v>1769</v>
      </c>
      <c r="X300" s="433" t="s">
        <v>1769</v>
      </c>
      <c r="Y300" s="433" t="s">
        <v>1769</v>
      </c>
      <c r="Z300" s="433" t="s">
        <v>1769</v>
      </c>
      <c r="AA300" s="433" t="s">
        <v>1769</v>
      </c>
      <c r="AB300" s="433" t="s">
        <v>1769</v>
      </c>
      <c r="AC300" s="434" t="s">
        <v>1769</v>
      </c>
      <c r="AD300" s="121">
        <f>ROUND((AH300/1000),0)</f>
        <v>311</v>
      </c>
      <c r="AE300" s="83" t="s">
        <v>1820</v>
      </c>
      <c r="AG300" s="77"/>
      <c r="AH300" s="151">
        <f>'Alimentazione CE Costi'!H352+'Alimentazione CE Costi'!H353</f>
        <v>311441</v>
      </c>
      <c r="AI300" s="151">
        <f>'Alimentazione CE Costi'!I352+'Alimentazione CE Costi'!I353</f>
        <v>179996</v>
      </c>
      <c r="AL300" s="151">
        <f>'Alimentazione CE Costi'!L352+'Alimentazione CE Costi'!L353</f>
        <v>4995.9</v>
      </c>
    </row>
    <row r="301" spans="1:38" s="84" customFormat="1" ht="15">
      <c r="A301" s="94"/>
      <c r="B301" s="396" t="s">
        <v>1770</v>
      </c>
      <c r="C301" s="397"/>
      <c r="D301" s="397"/>
      <c r="E301" s="397"/>
      <c r="F301" s="397"/>
      <c r="G301" s="397"/>
      <c r="H301" s="432" t="s">
        <v>1771</v>
      </c>
      <c r="I301" s="433" t="s">
        <v>1771</v>
      </c>
      <c r="J301" s="433" t="s">
        <v>1771</v>
      </c>
      <c r="K301" s="433" t="s">
        <v>1771</v>
      </c>
      <c r="L301" s="433" t="s">
        <v>1771</v>
      </c>
      <c r="M301" s="433" t="s">
        <v>1771</v>
      </c>
      <c r="N301" s="433" t="s">
        <v>1771</v>
      </c>
      <c r="O301" s="433" t="s">
        <v>1771</v>
      </c>
      <c r="P301" s="433" t="s">
        <v>1771</v>
      </c>
      <c r="Q301" s="433" t="s">
        <v>1771</v>
      </c>
      <c r="R301" s="433"/>
      <c r="S301" s="433"/>
      <c r="T301" s="433"/>
      <c r="U301" s="433"/>
      <c r="V301" s="433" t="s">
        <v>1771</v>
      </c>
      <c r="W301" s="433" t="s">
        <v>1771</v>
      </c>
      <c r="X301" s="433" t="s">
        <v>1771</v>
      </c>
      <c r="Y301" s="433" t="s">
        <v>1771</v>
      </c>
      <c r="Z301" s="433" t="s">
        <v>1771</v>
      </c>
      <c r="AA301" s="433" t="s">
        <v>1771</v>
      </c>
      <c r="AB301" s="433" t="s">
        <v>1771</v>
      </c>
      <c r="AC301" s="434" t="s">
        <v>1771</v>
      </c>
      <c r="AD301" s="121">
        <f>ROUND((AH301/1000),0)</f>
        <v>5897</v>
      </c>
      <c r="AE301" s="83" t="s">
        <v>1820</v>
      </c>
      <c r="AG301" s="77"/>
      <c r="AH301" s="151">
        <f>'Alimentazione CE Costi'!H355+'Alimentazione CE Costi'!H356+'Alimentazione CE Costi'!H357+'Alimentazione CE Costi'!H358+'Alimentazione CE Costi'!H359+'Alimentazione CE Costi'!H360+'Alimentazione CE Costi'!H361+'Alimentazione CE Costi'!H362+'Alimentazione CE Costi'!H363+'Alimentazione CE Costi'!H364+'Alimentazione CE Costi'!H365+'Alimentazione CE Costi'!H366+'Alimentazione CE Costi'!H367+'Alimentazione CE Costi'!H368+'Alimentazione CE Costi'!H369</f>
        <v>5897000</v>
      </c>
      <c r="AI301" s="151">
        <f>'Alimentazione CE Costi'!I355+'Alimentazione CE Costi'!I356+'Alimentazione CE Costi'!I357+'Alimentazione CE Costi'!I358+'Alimentazione CE Costi'!I359+'Alimentazione CE Costi'!I360+'Alimentazione CE Costi'!I361+'Alimentazione CE Costi'!I362+'Alimentazione CE Costi'!I363+'Alimentazione CE Costi'!I364+'Alimentazione CE Costi'!I365+'Alimentazione CE Costi'!I366+'Alimentazione CE Costi'!I367+'Alimentazione CE Costi'!I368+'Alimentazione CE Costi'!I369</f>
        <v>6227166</v>
      </c>
      <c r="AL301" s="151">
        <f>'Alimentazione CE Costi'!L355+'Alimentazione CE Costi'!L356+'Alimentazione CE Costi'!L357+'Alimentazione CE Costi'!L358+'Alimentazione CE Costi'!L359+'Alimentazione CE Costi'!L360+'Alimentazione CE Costi'!L361+'Alimentazione CE Costi'!L362+'Alimentazione CE Costi'!L363+'Alimentazione CE Costi'!L364+'Alimentazione CE Costi'!L365+'Alimentazione CE Costi'!L366+'Alimentazione CE Costi'!L367+'Alimentazione CE Costi'!L368+'Alimentazione CE Costi'!L369</f>
        <v>2262163.7600000002</v>
      </c>
    </row>
    <row r="302" spans="1:38" s="84" customFormat="1" ht="15">
      <c r="A302" s="85"/>
      <c r="B302" s="458" t="s">
        <v>1772</v>
      </c>
      <c r="C302" s="459"/>
      <c r="D302" s="459"/>
      <c r="E302" s="459"/>
      <c r="F302" s="459"/>
      <c r="G302" s="459"/>
      <c r="H302" s="460" t="s">
        <v>465</v>
      </c>
      <c r="I302" s="461" t="s">
        <v>466</v>
      </c>
      <c r="J302" s="461" t="s">
        <v>466</v>
      </c>
      <c r="K302" s="461" t="s">
        <v>466</v>
      </c>
      <c r="L302" s="461" t="s">
        <v>466</v>
      </c>
      <c r="M302" s="461" t="s">
        <v>466</v>
      </c>
      <c r="N302" s="461" t="s">
        <v>466</v>
      </c>
      <c r="O302" s="461" t="s">
        <v>466</v>
      </c>
      <c r="P302" s="461" t="s">
        <v>466</v>
      </c>
      <c r="Q302" s="461" t="s">
        <v>466</v>
      </c>
      <c r="R302" s="461"/>
      <c r="S302" s="461"/>
      <c r="T302" s="461"/>
      <c r="U302" s="461"/>
      <c r="V302" s="461" t="s">
        <v>466</v>
      </c>
      <c r="W302" s="461" t="s">
        <v>466</v>
      </c>
      <c r="X302" s="461" t="s">
        <v>466</v>
      </c>
      <c r="Y302" s="461" t="s">
        <v>466</v>
      </c>
      <c r="Z302" s="461" t="s">
        <v>466</v>
      </c>
      <c r="AA302" s="461" t="s">
        <v>466</v>
      </c>
      <c r="AB302" s="461" t="s">
        <v>466</v>
      </c>
      <c r="AC302" s="462" t="s">
        <v>466</v>
      </c>
      <c r="AD302" s="129">
        <f>SUM(AD303:AD305)+AD311</f>
        <v>900</v>
      </c>
      <c r="AE302" s="85" t="s">
        <v>1820</v>
      </c>
      <c r="AF302" s="76" t="s">
        <v>1821</v>
      </c>
      <c r="AG302" s="77"/>
      <c r="AH302" s="159">
        <f>SUM(AH303:AH305)+AH311</f>
        <v>900200</v>
      </c>
      <c r="AI302" s="159">
        <f>SUM(AI303:AI305)+AI311</f>
        <v>1006122</v>
      </c>
      <c r="AL302" s="159">
        <f>SUM(AL303:AL305)+AL311</f>
        <v>437488.62</v>
      </c>
    </row>
    <row r="303" spans="1:38" s="84" customFormat="1" ht="15">
      <c r="A303" s="83" t="s">
        <v>1837</v>
      </c>
      <c r="B303" s="396" t="s">
        <v>467</v>
      </c>
      <c r="C303" s="397"/>
      <c r="D303" s="397"/>
      <c r="E303" s="397"/>
      <c r="F303" s="397"/>
      <c r="G303" s="397"/>
      <c r="H303" s="398" t="s">
        <v>468</v>
      </c>
      <c r="I303" s="399" t="s">
        <v>469</v>
      </c>
      <c r="J303" s="399" t="s">
        <v>469</v>
      </c>
      <c r="K303" s="399" t="s">
        <v>469</v>
      </c>
      <c r="L303" s="399" t="s">
        <v>469</v>
      </c>
      <c r="M303" s="399" t="s">
        <v>469</v>
      </c>
      <c r="N303" s="399" t="s">
        <v>469</v>
      </c>
      <c r="O303" s="399" t="s">
        <v>469</v>
      </c>
      <c r="P303" s="399" t="s">
        <v>469</v>
      </c>
      <c r="Q303" s="399" t="s">
        <v>469</v>
      </c>
      <c r="R303" s="399"/>
      <c r="S303" s="399"/>
      <c r="T303" s="399"/>
      <c r="U303" s="399"/>
      <c r="V303" s="399" t="s">
        <v>469</v>
      </c>
      <c r="W303" s="399" t="s">
        <v>469</v>
      </c>
      <c r="X303" s="399" t="s">
        <v>469</v>
      </c>
      <c r="Y303" s="399" t="s">
        <v>469</v>
      </c>
      <c r="Z303" s="399" t="s">
        <v>469</v>
      </c>
      <c r="AA303" s="399" t="s">
        <v>469</v>
      </c>
      <c r="AB303" s="399" t="s">
        <v>469</v>
      </c>
      <c r="AC303" s="400" t="s">
        <v>469</v>
      </c>
      <c r="AD303" s="121">
        <f>ROUND((AH303/1000),0)</f>
        <v>59</v>
      </c>
      <c r="AE303" s="83" t="s">
        <v>1820</v>
      </c>
      <c r="AG303" s="77"/>
      <c r="AH303" s="151">
        <f>'Alimentazione CE Costi'!H371</f>
        <v>59200</v>
      </c>
      <c r="AI303" s="151">
        <f>'Alimentazione CE Costi'!I371</f>
        <v>57940</v>
      </c>
      <c r="AL303" s="151">
        <f>'Alimentazione CE Costi'!L371</f>
        <v>59200</v>
      </c>
    </row>
    <row r="304" spans="1:38" s="84" customFormat="1" ht="15">
      <c r="A304" s="83"/>
      <c r="B304" s="396" t="s">
        <v>470</v>
      </c>
      <c r="C304" s="397"/>
      <c r="D304" s="397"/>
      <c r="E304" s="397"/>
      <c r="F304" s="397"/>
      <c r="G304" s="397"/>
      <c r="H304" s="398" t="s">
        <v>471</v>
      </c>
      <c r="I304" s="399" t="s">
        <v>472</v>
      </c>
      <c r="J304" s="399" t="s">
        <v>472</v>
      </c>
      <c r="K304" s="399" t="s">
        <v>472</v>
      </c>
      <c r="L304" s="399" t="s">
        <v>472</v>
      </c>
      <c r="M304" s="399" t="s">
        <v>472</v>
      </c>
      <c r="N304" s="399" t="s">
        <v>472</v>
      </c>
      <c r="O304" s="399" t="s">
        <v>472</v>
      </c>
      <c r="P304" s="399" t="s">
        <v>472</v>
      </c>
      <c r="Q304" s="399" t="s">
        <v>472</v>
      </c>
      <c r="R304" s="399"/>
      <c r="S304" s="399"/>
      <c r="T304" s="399"/>
      <c r="U304" s="399"/>
      <c r="V304" s="399" t="s">
        <v>472</v>
      </c>
      <c r="W304" s="399" t="s">
        <v>472</v>
      </c>
      <c r="X304" s="399" t="s">
        <v>472</v>
      </c>
      <c r="Y304" s="399" t="s">
        <v>472</v>
      </c>
      <c r="Z304" s="399" t="s">
        <v>472</v>
      </c>
      <c r="AA304" s="399" t="s">
        <v>472</v>
      </c>
      <c r="AB304" s="399" t="s">
        <v>472</v>
      </c>
      <c r="AC304" s="400" t="s">
        <v>472</v>
      </c>
      <c r="AD304" s="121">
        <f>ROUND((AH304/1000),0)</f>
        <v>0</v>
      </c>
      <c r="AE304" s="83" t="s">
        <v>1820</v>
      </c>
      <c r="AG304" s="77"/>
      <c r="AH304" s="151">
        <f>'Alimentazione CE Costi'!H372</f>
        <v>0</v>
      </c>
      <c r="AI304" s="151">
        <f>'Alimentazione CE Costi'!I372</f>
        <v>0</v>
      </c>
      <c r="AL304" s="151">
        <f>'Alimentazione CE Costi'!L372</f>
        <v>0</v>
      </c>
    </row>
    <row r="305" spans="1:38" s="84" customFormat="1" ht="15">
      <c r="A305" s="87"/>
      <c r="B305" s="448" t="s">
        <v>473</v>
      </c>
      <c r="C305" s="449"/>
      <c r="D305" s="449"/>
      <c r="E305" s="449"/>
      <c r="F305" s="449"/>
      <c r="G305" s="449"/>
      <c r="H305" s="484" t="s">
        <v>1526</v>
      </c>
      <c r="I305" s="485" t="s">
        <v>1527</v>
      </c>
      <c r="J305" s="485" t="s">
        <v>1527</v>
      </c>
      <c r="K305" s="485" t="s">
        <v>1527</v>
      </c>
      <c r="L305" s="485" t="s">
        <v>1527</v>
      </c>
      <c r="M305" s="485" t="s">
        <v>1527</v>
      </c>
      <c r="N305" s="485" t="s">
        <v>1527</v>
      </c>
      <c r="O305" s="485" t="s">
        <v>1527</v>
      </c>
      <c r="P305" s="485" t="s">
        <v>1527</v>
      </c>
      <c r="Q305" s="485" t="s">
        <v>1527</v>
      </c>
      <c r="R305" s="485"/>
      <c r="S305" s="485"/>
      <c r="T305" s="485"/>
      <c r="U305" s="485"/>
      <c r="V305" s="485" t="s">
        <v>1527</v>
      </c>
      <c r="W305" s="485" t="s">
        <v>1527</v>
      </c>
      <c r="X305" s="485" t="s">
        <v>1527</v>
      </c>
      <c r="Y305" s="485" t="s">
        <v>1527</v>
      </c>
      <c r="Z305" s="485" t="s">
        <v>1527</v>
      </c>
      <c r="AA305" s="485" t="s">
        <v>1527</v>
      </c>
      <c r="AB305" s="485" t="s">
        <v>1527</v>
      </c>
      <c r="AC305" s="486" t="s">
        <v>1527</v>
      </c>
      <c r="AD305" s="124">
        <f>SUM(AD306:AD310)</f>
        <v>841</v>
      </c>
      <c r="AE305" s="87" t="s">
        <v>1820</v>
      </c>
      <c r="AF305" s="76" t="s">
        <v>1821</v>
      </c>
      <c r="AG305" s="77"/>
      <c r="AH305" s="155">
        <f>SUM(AH306:AH310)</f>
        <v>841000</v>
      </c>
      <c r="AI305" s="155">
        <f>SUM(AI306:AI310)</f>
        <v>944182</v>
      </c>
      <c r="AL305" s="155">
        <f>SUM(AL306:AL310)</f>
        <v>378288.62</v>
      </c>
    </row>
    <row r="306" spans="1:38" s="84" customFormat="1" ht="15">
      <c r="A306" s="83"/>
      <c r="B306" s="396" t="s">
        <v>1528</v>
      </c>
      <c r="C306" s="397"/>
      <c r="D306" s="397"/>
      <c r="E306" s="397"/>
      <c r="F306" s="397"/>
      <c r="G306" s="397"/>
      <c r="H306" s="432" t="s">
        <v>1529</v>
      </c>
      <c r="I306" s="433" t="s">
        <v>1529</v>
      </c>
      <c r="J306" s="433" t="s">
        <v>1529</v>
      </c>
      <c r="K306" s="433" t="s">
        <v>1529</v>
      </c>
      <c r="L306" s="433" t="s">
        <v>1529</v>
      </c>
      <c r="M306" s="433" t="s">
        <v>1529</v>
      </c>
      <c r="N306" s="433" t="s">
        <v>1529</v>
      </c>
      <c r="O306" s="433" t="s">
        <v>1529</v>
      </c>
      <c r="P306" s="433" t="s">
        <v>1529</v>
      </c>
      <c r="Q306" s="433" t="s">
        <v>1529</v>
      </c>
      <c r="R306" s="433"/>
      <c r="S306" s="433"/>
      <c r="T306" s="433"/>
      <c r="U306" s="433"/>
      <c r="V306" s="433" t="s">
        <v>1529</v>
      </c>
      <c r="W306" s="433" t="s">
        <v>1529</v>
      </c>
      <c r="X306" s="433" t="s">
        <v>1529</v>
      </c>
      <c r="Y306" s="433" t="s">
        <v>1529</v>
      </c>
      <c r="Z306" s="433" t="s">
        <v>1529</v>
      </c>
      <c r="AA306" s="433" t="s">
        <v>1529</v>
      </c>
      <c r="AB306" s="433" t="s">
        <v>1529</v>
      </c>
      <c r="AC306" s="434" t="s">
        <v>1529</v>
      </c>
      <c r="AD306" s="121">
        <f>ROUND((AH306/1000),0)</f>
        <v>190</v>
      </c>
      <c r="AE306" s="83" t="s">
        <v>1820</v>
      </c>
      <c r="AG306" s="77"/>
      <c r="AH306" s="151">
        <f>'Alimentazione CE Costi'!H375+'Alimentazione CE Costi'!H376+'Alimentazione CE Costi'!H377+'Alimentazione CE Costi'!H378+'Alimentazione CE Costi'!H379</f>
        <v>190000</v>
      </c>
      <c r="AI306" s="151">
        <f>'Alimentazione CE Costi'!I375+'Alimentazione CE Costi'!I376+'Alimentazione CE Costi'!I377+'Alimentazione CE Costi'!I378+'Alimentazione CE Costi'!I379</f>
        <v>159090</v>
      </c>
      <c r="AL306" s="151">
        <f>'Alimentazione CE Costi'!L375+'Alimentazione CE Costi'!L376+'Alimentazione CE Costi'!L377+'Alimentazione CE Costi'!L378+'Alimentazione CE Costi'!L379</f>
        <v>14090.11</v>
      </c>
    </row>
    <row r="307" spans="1:38" s="84" customFormat="1" ht="15">
      <c r="A307" s="83"/>
      <c r="B307" s="396" t="s">
        <v>1530</v>
      </c>
      <c r="C307" s="397"/>
      <c r="D307" s="397"/>
      <c r="E307" s="397"/>
      <c r="F307" s="397"/>
      <c r="G307" s="397"/>
      <c r="H307" s="432" t="s">
        <v>1531</v>
      </c>
      <c r="I307" s="433" t="s">
        <v>1531</v>
      </c>
      <c r="J307" s="433" t="s">
        <v>1531</v>
      </c>
      <c r="K307" s="433" t="s">
        <v>1531</v>
      </c>
      <c r="L307" s="433" t="s">
        <v>1531</v>
      </c>
      <c r="M307" s="433" t="s">
        <v>1531</v>
      </c>
      <c r="N307" s="433" t="s">
        <v>1531</v>
      </c>
      <c r="O307" s="433" t="s">
        <v>1531</v>
      </c>
      <c r="P307" s="433" t="s">
        <v>1531</v>
      </c>
      <c r="Q307" s="433" t="s">
        <v>1531</v>
      </c>
      <c r="R307" s="433"/>
      <c r="S307" s="433"/>
      <c r="T307" s="433"/>
      <c r="U307" s="433"/>
      <c r="V307" s="433" t="s">
        <v>1531</v>
      </c>
      <c r="W307" s="433" t="s">
        <v>1531</v>
      </c>
      <c r="X307" s="433" t="s">
        <v>1531</v>
      </c>
      <c r="Y307" s="433" t="s">
        <v>1531</v>
      </c>
      <c r="Z307" s="433" t="s">
        <v>1531</v>
      </c>
      <c r="AA307" s="433" t="s">
        <v>1531</v>
      </c>
      <c r="AB307" s="433" t="s">
        <v>1531</v>
      </c>
      <c r="AC307" s="434" t="s">
        <v>1531</v>
      </c>
      <c r="AD307" s="121">
        <f>ROUND((AH307/1000),0)</f>
        <v>48</v>
      </c>
      <c r="AE307" s="83" t="s">
        <v>1820</v>
      </c>
      <c r="AG307" s="77"/>
      <c r="AH307" s="151">
        <f>'Alimentazione CE Costi'!H380</f>
        <v>48000</v>
      </c>
      <c r="AI307" s="151">
        <f>'Alimentazione CE Costi'!I380</f>
        <v>161394</v>
      </c>
      <c r="AL307" s="151">
        <f>'Alimentazione CE Costi'!L380</f>
        <v>37393.52</v>
      </c>
    </row>
    <row r="308" spans="1:38" s="84" customFormat="1" ht="15">
      <c r="A308" s="83"/>
      <c r="B308" s="396" t="s">
        <v>1532</v>
      </c>
      <c r="C308" s="397"/>
      <c r="D308" s="397"/>
      <c r="E308" s="397"/>
      <c r="F308" s="397"/>
      <c r="G308" s="397"/>
      <c r="H308" s="432" t="s">
        <v>1533</v>
      </c>
      <c r="I308" s="433" t="s">
        <v>1531</v>
      </c>
      <c r="J308" s="433" t="s">
        <v>1531</v>
      </c>
      <c r="K308" s="433" t="s">
        <v>1531</v>
      </c>
      <c r="L308" s="433" t="s">
        <v>1531</v>
      </c>
      <c r="M308" s="433" t="s">
        <v>1531</v>
      </c>
      <c r="N308" s="433" t="s">
        <v>1531</v>
      </c>
      <c r="O308" s="433" t="s">
        <v>1531</v>
      </c>
      <c r="P308" s="433" t="s">
        <v>1531</v>
      </c>
      <c r="Q308" s="433" t="s">
        <v>1531</v>
      </c>
      <c r="R308" s="433"/>
      <c r="S308" s="433"/>
      <c r="T308" s="433"/>
      <c r="U308" s="433"/>
      <c r="V308" s="433" t="s">
        <v>1531</v>
      </c>
      <c r="W308" s="433" t="s">
        <v>1531</v>
      </c>
      <c r="X308" s="433" t="s">
        <v>1531</v>
      </c>
      <c r="Y308" s="433" t="s">
        <v>1531</v>
      </c>
      <c r="Z308" s="433" t="s">
        <v>1531</v>
      </c>
      <c r="AA308" s="433" t="s">
        <v>1531</v>
      </c>
      <c r="AB308" s="433" t="s">
        <v>1531</v>
      </c>
      <c r="AC308" s="434" t="s">
        <v>1531</v>
      </c>
      <c r="AD308" s="121">
        <f>ROUND((AH308/1000),0)</f>
        <v>0</v>
      </c>
      <c r="AE308" s="83" t="s">
        <v>1820</v>
      </c>
      <c r="AG308" s="77"/>
      <c r="AH308" s="151">
        <f>'Alimentazione CE Costi'!H381</f>
        <v>0</v>
      </c>
      <c r="AI308" s="151">
        <f>'Alimentazione CE Costi'!I381</f>
        <v>0</v>
      </c>
      <c r="AL308" s="151">
        <f>'Alimentazione CE Costi'!L381</f>
        <v>0</v>
      </c>
    </row>
    <row r="309" spans="1:38" s="84" customFormat="1" ht="15">
      <c r="A309" s="83"/>
      <c r="B309" s="396" t="s">
        <v>1534</v>
      </c>
      <c r="C309" s="397"/>
      <c r="D309" s="397"/>
      <c r="E309" s="397"/>
      <c r="F309" s="397"/>
      <c r="G309" s="397"/>
      <c r="H309" s="432" t="s">
        <v>1535</v>
      </c>
      <c r="I309" s="433" t="s">
        <v>1536</v>
      </c>
      <c r="J309" s="433" t="s">
        <v>1536</v>
      </c>
      <c r="K309" s="433" t="s">
        <v>1536</v>
      </c>
      <c r="L309" s="433" t="s">
        <v>1536</v>
      </c>
      <c r="M309" s="433" t="s">
        <v>1536</v>
      </c>
      <c r="N309" s="433" t="s">
        <v>1536</v>
      </c>
      <c r="O309" s="433" t="s">
        <v>1536</v>
      </c>
      <c r="P309" s="433" t="s">
        <v>1536</v>
      </c>
      <c r="Q309" s="433" t="s">
        <v>1536</v>
      </c>
      <c r="R309" s="433"/>
      <c r="S309" s="433"/>
      <c r="T309" s="433"/>
      <c r="U309" s="433"/>
      <c r="V309" s="433" t="s">
        <v>1536</v>
      </c>
      <c r="W309" s="433" t="s">
        <v>1536</v>
      </c>
      <c r="X309" s="433" t="s">
        <v>1536</v>
      </c>
      <c r="Y309" s="433" t="s">
        <v>1536</v>
      </c>
      <c r="Z309" s="433" t="s">
        <v>1536</v>
      </c>
      <c r="AA309" s="433" t="s">
        <v>1536</v>
      </c>
      <c r="AB309" s="433" t="s">
        <v>1536</v>
      </c>
      <c r="AC309" s="434" t="s">
        <v>1536</v>
      </c>
      <c r="AD309" s="121">
        <f>ROUND((AH309/1000),0)</f>
        <v>545</v>
      </c>
      <c r="AE309" s="83" t="s">
        <v>1820</v>
      </c>
      <c r="AG309" s="77"/>
      <c r="AH309" s="151">
        <f>'Alimentazione CE Costi'!H382</f>
        <v>545000</v>
      </c>
      <c r="AI309" s="151">
        <f>'Alimentazione CE Costi'!I382</f>
        <v>543293</v>
      </c>
      <c r="AL309" s="151">
        <f>'Alimentazione CE Costi'!L382</f>
        <v>275293</v>
      </c>
    </row>
    <row r="310" spans="1:38" s="84" customFormat="1" ht="15">
      <c r="A310" s="83"/>
      <c r="B310" s="396" t="s">
        <v>1537</v>
      </c>
      <c r="C310" s="397"/>
      <c r="D310" s="397"/>
      <c r="E310" s="397"/>
      <c r="F310" s="397"/>
      <c r="G310" s="397"/>
      <c r="H310" s="432" t="s">
        <v>1538</v>
      </c>
      <c r="I310" s="433" t="s">
        <v>1539</v>
      </c>
      <c r="J310" s="433" t="s">
        <v>1539</v>
      </c>
      <c r="K310" s="433" t="s">
        <v>1539</v>
      </c>
      <c r="L310" s="433" t="s">
        <v>1539</v>
      </c>
      <c r="M310" s="433" t="s">
        <v>1539</v>
      </c>
      <c r="N310" s="433" t="s">
        <v>1539</v>
      </c>
      <c r="O310" s="433" t="s">
        <v>1539</v>
      </c>
      <c r="P310" s="433" t="s">
        <v>1539</v>
      </c>
      <c r="Q310" s="433" t="s">
        <v>1539</v>
      </c>
      <c r="R310" s="433"/>
      <c r="S310" s="433"/>
      <c r="T310" s="433"/>
      <c r="U310" s="433"/>
      <c r="V310" s="433" t="s">
        <v>1539</v>
      </c>
      <c r="W310" s="433" t="s">
        <v>1539</v>
      </c>
      <c r="X310" s="433" t="s">
        <v>1539</v>
      </c>
      <c r="Y310" s="433" t="s">
        <v>1539</v>
      </c>
      <c r="Z310" s="433" t="s">
        <v>1539</v>
      </c>
      <c r="AA310" s="433" t="s">
        <v>1539</v>
      </c>
      <c r="AB310" s="433" t="s">
        <v>1539</v>
      </c>
      <c r="AC310" s="434" t="s">
        <v>1539</v>
      </c>
      <c r="AD310" s="121">
        <f>ROUND((AH310/1000),0)</f>
        <v>58</v>
      </c>
      <c r="AE310" s="83" t="s">
        <v>1820</v>
      </c>
      <c r="AG310" s="77"/>
      <c r="AH310" s="151">
        <f>'Alimentazione CE Costi'!H384+'Alimentazione CE Costi'!H385+'Alimentazione CE Costi'!H386+'Alimentazione CE Costi'!H387+'Alimentazione CE Costi'!H388</f>
        <v>58000</v>
      </c>
      <c r="AI310" s="151">
        <f>'Alimentazione CE Costi'!I384+'Alimentazione CE Costi'!I385+'Alimentazione CE Costi'!I386+'Alimentazione CE Costi'!I387+'Alimentazione CE Costi'!I388</f>
        <v>80405</v>
      </c>
      <c r="AL310" s="151">
        <f>'Alimentazione CE Costi'!L384+'Alimentazione CE Costi'!L385+'Alimentazione CE Costi'!L386+'Alimentazione CE Costi'!L387+'Alimentazione CE Costi'!L388</f>
        <v>51511.990000000005</v>
      </c>
    </row>
    <row r="311" spans="1:38" s="84" customFormat="1" ht="15">
      <c r="A311" s="87"/>
      <c r="B311" s="448" t="s">
        <v>1540</v>
      </c>
      <c r="C311" s="449"/>
      <c r="D311" s="449"/>
      <c r="E311" s="449"/>
      <c r="F311" s="449"/>
      <c r="G311" s="449"/>
      <c r="H311" s="484" t="s">
        <v>1541</v>
      </c>
      <c r="I311" s="485" t="s">
        <v>1541</v>
      </c>
      <c r="J311" s="485" t="s">
        <v>1541</v>
      </c>
      <c r="K311" s="485" t="s">
        <v>1541</v>
      </c>
      <c r="L311" s="485" t="s">
        <v>1541</v>
      </c>
      <c r="M311" s="485" t="s">
        <v>1541</v>
      </c>
      <c r="N311" s="485" t="s">
        <v>1541</v>
      </c>
      <c r="O311" s="485" t="s">
        <v>1541</v>
      </c>
      <c r="P311" s="485" t="s">
        <v>1541</v>
      </c>
      <c r="Q311" s="485" t="s">
        <v>1541</v>
      </c>
      <c r="R311" s="485"/>
      <c r="S311" s="485"/>
      <c r="T311" s="485"/>
      <c r="U311" s="485"/>
      <c r="V311" s="485" t="s">
        <v>1541</v>
      </c>
      <c r="W311" s="485" t="s">
        <v>1541</v>
      </c>
      <c r="X311" s="485" t="s">
        <v>1541</v>
      </c>
      <c r="Y311" s="485" t="s">
        <v>1541</v>
      </c>
      <c r="Z311" s="485" t="s">
        <v>1541</v>
      </c>
      <c r="AA311" s="485" t="s">
        <v>1541</v>
      </c>
      <c r="AB311" s="485" t="s">
        <v>1541</v>
      </c>
      <c r="AC311" s="486" t="s">
        <v>1541</v>
      </c>
      <c r="AD311" s="124">
        <f>SUM(AD312:AD314)</f>
        <v>0</v>
      </c>
      <c r="AE311" s="87" t="s">
        <v>1820</v>
      </c>
      <c r="AF311" s="76" t="s">
        <v>1821</v>
      </c>
      <c r="AG311" s="77"/>
      <c r="AH311" s="155">
        <f>SUM(AH312:AH314)</f>
        <v>0</v>
      </c>
      <c r="AI311" s="155">
        <f>SUM(AI312:AI314)</f>
        <v>4000</v>
      </c>
      <c r="AL311" s="155">
        <f>SUM(AL312:AL314)</f>
        <v>0</v>
      </c>
    </row>
    <row r="312" spans="1:38" s="84" customFormat="1" ht="30" customHeight="1">
      <c r="A312" s="83" t="s">
        <v>1837</v>
      </c>
      <c r="B312" s="396" t="s">
        <v>1542</v>
      </c>
      <c r="C312" s="397"/>
      <c r="D312" s="397"/>
      <c r="E312" s="397"/>
      <c r="F312" s="397"/>
      <c r="G312" s="397"/>
      <c r="H312" s="432" t="s">
        <v>1543</v>
      </c>
      <c r="I312" s="433" t="s">
        <v>1544</v>
      </c>
      <c r="J312" s="433" t="s">
        <v>1544</v>
      </c>
      <c r="K312" s="433" t="s">
        <v>1544</v>
      </c>
      <c r="L312" s="433" t="s">
        <v>1544</v>
      </c>
      <c r="M312" s="433" t="s">
        <v>1544</v>
      </c>
      <c r="N312" s="433" t="s">
        <v>1544</v>
      </c>
      <c r="O312" s="433" t="s">
        <v>1544</v>
      </c>
      <c r="P312" s="433" t="s">
        <v>1544</v>
      </c>
      <c r="Q312" s="433" t="s">
        <v>1544</v>
      </c>
      <c r="R312" s="433"/>
      <c r="S312" s="433"/>
      <c r="T312" s="433"/>
      <c r="U312" s="433"/>
      <c r="V312" s="433" t="s">
        <v>1544</v>
      </c>
      <c r="W312" s="433" t="s">
        <v>1544</v>
      </c>
      <c r="X312" s="433" t="s">
        <v>1544</v>
      </c>
      <c r="Y312" s="433" t="s">
        <v>1544</v>
      </c>
      <c r="Z312" s="433" t="s">
        <v>1544</v>
      </c>
      <c r="AA312" s="433" t="s">
        <v>1544</v>
      </c>
      <c r="AB312" s="433" t="s">
        <v>1544</v>
      </c>
      <c r="AC312" s="434" t="s">
        <v>1544</v>
      </c>
      <c r="AD312" s="121">
        <f>ROUND((AH312/1000),0)</f>
        <v>0</v>
      </c>
      <c r="AE312" s="83" t="s">
        <v>1820</v>
      </c>
      <c r="AG312" s="77"/>
      <c r="AH312" s="151">
        <f>'Alimentazione CE Costi'!H390</f>
        <v>0</v>
      </c>
      <c r="AI312" s="151">
        <f>'Alimentazione CE Costi'!I390</f>
        <v>0</v>
      </c>
      <c r="AL312" s="151">
        <f>'Alimentazione CE Costi'!L390</f>
        <v>0</v>
      </c>
    </row>
    <row r="313" spans="1:38" s="84" customFormat="1" ht="30" customHeight="1">
      <c r="A313" s="83"/>
      <c r="B313" s="396" t="s">
        <v>1545</v>
      </c>
      <c r="C313" s="397"/>
      <c r="D313" s="397"/>
      <c r="E313" s="397"/>
      <c r="F313" s="397"/>
      <c r="G313" s="397"/>
      <c r="H313" s="432" t="s">
        <v>1546</v>
      </c>
      <c r="I313" s="433" t="s">
        <v>1547</v>
      </c>
      <c r="J313" s="433" t="s">
        <v>1547</v>
      </c>
      <c r="K313" s="433" t="s">
        <v>1547</v>
      </c>
      <c r="L313" s="433" t="s">
        <v>1547</v>
      </c>
      <c r="M313" s="433" t="s">
        <v>1547</v>
      </c>
      <c r="N313" s="433" t="s">
        <v>1547</v>
      </c>
      <c r="O313" s="433" t="s">
        <v>1547</v>
      </c>
      <c r="P313" s="433" t="s">
        <v>1547</v>
      </c>
      <c r="Q313" s="433" t="s">
        <v>1547</v>
      </c>
      <c r="R313" s="433"/>
      <c r="S313" s="433"/>
      <c r="T313" s="433"/>
      <c r="U313" s="433"/>
      <c r="V313" s="433" t="s">
        <v>1547</v>
      </c>
      <c r="W313" s="433" t="s">
        <v>1547</v>
      </c>
      <c r="X313" s="433" t="s">
        <v>1547</v>
      </c>
      <c r="Y313" s="433" t="s">
        <v>1547</v>
      </c>
      <c r="Z313" s="433" t="s">
        <v>1547</v>
      </c>
      <c r="AA313" s="433" t="s">
        <v>1547</v>
      </c>
      <c r="AB313" s="433" t="s">
        <v>1547</v>
      </c>
      <c r="AC313" s="434" t="s">
        <v>1547</v>
      </c>
      <c r="AD313" s="121">
        <f>ROUND((AH313/1000),0)</f>
        <v>0</v>
      </c>
      <c r="AE313" s="83" t="s">
        <v>1820</v>
      </c>
      <c r="AG313" s="77"/>
      <c r="AH313" s="151">
        <f>'Alimentazione CE Costi'!H391</f>
        <v>0</v>
      </c>
      <c r="AI313" s="151">
        <f>'Alimentazione CE Costi'!I391</f>
        <v>4000</v>
      </c>
      <c r="AL313" s="151">
        <f>'Alimentazione CE Costi'!L391</f>
        <v>0</v>
      </c>
    </row>
    <row r="314" spans="1:38" s="84" customFormat="1" ht="30" customHeight="1">
      <c r="A314" s="83" t="s">
        <v>2042</v>
      </c>
      <c r="B314" s="396" t="s">
        <v>1548</v>
      </c>
      <c r="C314" s="397"/>
      <c r="D314" s="397"/>
      <c r="E314" s="397"/>
      <c r="F314" s="397"/>
      <c r="G314" s="397"/>
      <c r="H314" s="432" t="s">
        <v>1549</v>
      </c>
      <c r="I314" s="433" t="s">
        <v>1550</v>
      </c>
      <c r="J314" s="433" t="s">
        <v>1550</v>
      </c>
      <c r="K314" s="433" t="s">
        <v>1550</v>
      </c>
      <c r="L314" s="433" t="s">
        <v>1550</v>
      </c>
      <c r="M314" s="433" t="s">
        <v>1550</v>
      </c>
      <c r="N314" s="433" t="s">
        <v>1550</v>
      </c>
      <c r="O314" s="433" t="s">
        <v>1550</v>
      </c>
      <c r="P314" s="433" t="s">
        <v>1550</v>
      </c>
      <c r="Q314" s="433" t="s">
        <v>1550</v>
      </c>
      <c r="R314" s="433"/>
      <c r="S314" s="433"/>
      <c r="T314" s="433"/>
      <c r="U314" s="433"/>
      <c r="V314" s="433" t="s">
        <v>1550</v>
      </c>
      <c r="W314" s="433" t="s">
        <v>1550</v>
      </c>
      <c r="X314" s="433" t="s">
        <v>1550</v>
      </c>
      <c r="Y314" s="433" t="s">
        <v>1550</v>
      </c>
      <c r="Z314" s="433" t="s">
        <v>1550</v>
      </c>
      <c r="AA314" s="433" t="s">
        <v>1550</v>
      </c>
      <c r="AB314" s="433" t="s">
        <v>1550</v>
      </c>
      <c r="AC314" s="434" t="s">
        <v>1550</v>
      </c>
      <c r="AD314" s="121">
        <f>ROUND((AH314/1000),0)</f>
        <v>0</v>
      </c>
      <c r="AE314" s="83" t="s">
        <v>1820</v>
      </c>
      <c r="AG314" s="77"/>
      <c r="AH314" s="151">
        <f>'Alimentazione CE Costi'!H392</f>
        <v>0</v>
      </c>
      <c r="AI314" s="151">
        <f>'Alimentazione CE Costi'!I392</f>
        <v>0</v>
      </c>
      <c r="AL314" s="151">
        <f>'Alimentazione CE Costi'!L392</f>
        <v>0</v>
      </c>
    </row>
    <row r="315" spans="1:38" s="84" customFormat="1" ht="15">
      <c r="A315" s="85"/>
      <c r="B315" s="458" t="s">
        <v>1551</v>
      </c>
      <c r="C315" s="459"/>
      <c r="D315" s="459"/>
      <c r="E315" s="459"/>
      <c r="F315" s="459"/>
      <c r="G315" s="459"/>
      <c r="H315" s="460" t="s">
        <v>1552</v>
      </c>
      <c r="I315" s="461" t="s">
        <v>1552</v>
      </c>
      <c r="J315" s="461" t="s">
        <v>1552</v>
      </c>
      <c r="K315" s="461" t="s">
        <v>1552</v>
      </c>
      <c r="L315" s="461" t="s">
        <v>1552</v>
      </c>
      <c r="M315" s="461" t="s">
        <v>1552</v>
      </c>
      <c r="N315" s="461" t="s">
        <v>1552</v>
      </c>
      <c r="O315" s="461" t="s">
        <v>1552</v>
      </c>
      <c r="P315" s="461" t="s">
        <v>1552</v>
      </c>
      <c r="Q315" s="461" t="s">
        <v>1552</v>
      </c>
      <c r="R315" s="461"/>
      <c r="S315" s="461"/>
      <c r="T315" s="461"/>
      <c r="U315" s="461"/>
      <c r="V315" s="461" t="s">
        <v>1552</v>
      </c>
      <c r="W315" s="461" t="s">
        <v>1552</v>
      </c>
      <c r="X315" s="461" t="s">
        <v>1552</v>
      </c>
      <c r="Y315" s="461" t="s">
        <v>1552</v>
      </c>
      <c r="Z315" s="461" t="s">
        <v>1552</v>
      </c>
      <c r="AA315" s="461" t="s">
        <v>1552</v>
      </c>
      <c r="AB315" s="461" t="s">
        <v>1552</v>
      </c>
      <c r="AC315" s="462" t="s">
        <v>1552</v>
      </c>
      <c r="AD315" s="129">
        <f>SUM(AD316:AD317)</f>
        <v>315</v>
      </c>
      <c r="AE315" s="85" t="s">
        <v>1820</v>
      </c>
      <c r="AF315" s="76" t="s">
        <v>1821</v>
      </c>
      <c r="AG315" s="77"/>
      <c r="AH315" s="159">
        <f>SUM(AH316:AH317)</f>
        <v>315000</v>
      </c>
      <c r="AI315" s="159">
        <f>SUM(AI316:AI317)</f>
        <v>314021</v>
      </c>
      <c r="AL315" s="159">
        <f>SUM(AL316:AL317)</f>
        <v>154020.47</v>
      </c>
    </row>
    <row r="316" spans="1:38" s="84" customFormat="1" ht="15">
      <c r="A316" s="83"/>
      <c r="B316" s="396" t="s">
        <v>1553</v>
      </c>
      <c r="C316" s="397"/>
      <c r="D316" s="397"/>
      <c r="E316" s="397"/>
      <c r="F316" s="397"/>
      <c r="G316" s="397"/>
      <c r="H316" s="398" t="s">
        <v>1554</v>
      </c>
      <c r="I316" s="399" t="s">
        <v>1554</v>
      </c>
      <c r="J316" s="399" t="s">
        <v>1554</v>
      </c>
      <c r="K316" s="399" t="s">
        <v>1554</v>
      </c>
      <c r="L316" s="399" t="s">
        <v>1554</v>
      </c>
      <c r="M316" s="399" t="s">
        <v>1554</v>
      </c>
      <c r="N316" s="399" t="s">
        <v>1554</v>
      </c>
      <c r="O316" s="399" t="s">
        <v>1554</v>
      </c>
      <c r="P316" s="399" t="s">
        <v>1554</v>
      </c>
      <c r="Q316" s="399" t="s">
        <v>1554</v>
      </c>
      <c r="R316" s="399"/>
      <c r="S316" s="399"/>
      <c r="T316" s="399"/>
      <c r="U316" s="399"/>
      <c r="V316" s="399" t="s">
        <v>1554</v>
      </c>
      <c r="W316" s="399" t="s">
        <v>1554</v>
      </c>
      <c r="X316" s="399" t="s">
        <v>1554</v>
      </c>
      <c r="Y316" s="399" t="s">
        <v>1554</v>
      </c>
      <c r="Z316" s="399" t="s">
        <v>1554</v>
      </c>
      <c r="AA316" s="399" t="s">
        <v>1554</v>
      </c>
      <c r="AB316" s="399" t="s">
        <v>1554</v>
      </c>
      <c r="AC316" s="400" t="s">
        <v>1554</v>
      </c>
      <c r="AD316" s="121">
        <f>ROUND((AH316/1000),0)</f>
        <v>40</v>
      </c>
      <c r="AE316" s="83" t="s">
        <v>1820</v>
      </c>
      <c r="AG316" s="77"/>
      <c r="AH316" s="151">
        <f>'Alimentazione CE Costi'!H394</f>
        <v>40000</v>
      </c>
      <c r="AI316" s="151">
        <f>'Alimentazione CE Costi'!I394</f>
        <v>39363</v>
      </c>
      <c r="AL316" s="151">
        <f>'Alimentazione CE Costi'!L394</f>
        <v>14362.57</v>
      </c>
    </row>
    <row r="317" spans="1:38" s="84" customFormat="1" ht="15">
      <c r="A317" s="83"/>
      <c r="B317" s="396" t="s">
        <v>1555</v>
      </c>
      <c r="C317" s="397"/>
      <c r="D317" s="397"/>
      <c r="E317" s="397"/>
      <c r="F317" s="397"/>
      <c r="G317" s="397"/>
      <c r="H317" s="398" t="s">
        <v>1556</v>
      </c>
      <c r="I317" s="399" t="s">
        <v>1556</v>
      </c>
      <c r="J317" s="399" t="s">
        <v>1556</v>
      </c>
      <c r="K317" s="399" t="s">
        <v>1556</v>
      </c>
      <c r="L317" s="399" t="s">
        <v>1556</v>
      </c>
      <c r="M317" s="399" t="s">
        <v>1556</v>
      </c>
      <c r="N317" s="399" t="s">
        <v>1556</v>
      </c>
      <c r="O317" s="399" t="s">
        <v>1556</v>
      </c>
      <c r="P317" s="399" t="s">
        <v>1556</v>
      </c>
      <c r="Q317" s="399" t="s">
        <v>1556</v>
      </c>
      <c r="R317" s="399"/>
      <c r="S317" s="399"/>
      <c r="T317" s="399"/>
      <c r="U317" s="399"/>
      <c r="V317" s="399" t="s">
        <v>1556</v>
      </c>
      <c r="W317" s="399" t="s">
        <v>1556</v>
      </c>
      <c r="X317" s="399" t="s">
        <v>1556</v>
      </c>
      <c r="Y317" s="399" t="s">
        <v>1556</v>
      </c>
      <c r="Z317" s="399" t="s">
        <v>1556</v>
      </c>
      <c r="AA317" s="399" t="s">
        <v>1556</v>
      </c>
      <c r="AB317" s="399" t="s">
        <v>1556</v>
      </c>
      <c r="AC317" s="400" t="s">
        <v>1556</v>
      </c>
      <c r="AD317" s="121">
        <f>ROUND((AH317/1000),0)</f>
        <v>275</v>
      </c>
      <c r="AE317" s="83" t="s">
        <v>1820</v>
      </c>
      <c r="AG317" s="77"/>
      <c r="AH317" s="151">
        <f>'Alimentazione CE Costi'!H395</f>
        <v>275000</v>
      </c>
      <c r="AI317" s="151">
        <f>'Alimentazione CE Costi'!I395</f>
        <v>274658</v>
      </c>
      <c r="AL317" s="151">
        <f>'Alimentazione CE Costi'!L395</f>
        <v>139657.9</v>
      </c>
    </row>
    <row r="318" spans="1:38" s="84" customFormat="1" ht="15">
      <c r="A318" s="75"/>
      <c r="B318" s="408" t="s">
        <v>1557</v>
      </c>
      <c r="C318" s="409"/>
      <c r="D318" s="409"/>
      <c r="E318" s="409"/>
      <c r="F318" s="409"/>
      <c r="G318" s="409"/>
      <c r="H318" s="424" t="s">
        <v>1558</v>
      </c>
      <c r="I318" s="425" t="s">
        <v>1558</v>
      </c>
      <c r="J318" s="425" t="s">
        <v>1558</v>
      </c>
      <c r="K318" s="425" t="s">
        <v>1558</v>
      </c>
      <c r="L318" s="425" t="s">
        <v>1558</v>
      </c>
      <c r="M318" s="425" t="s">
        <v>1558</v>
      </c>
      <c r="N318" s="425" t="s">
        <v>1558</v>
      </c>
      <c r="O318" s="425" t="s">
        <v>1558</v>
      </c>
      <c r="P318" s="425" t="s">
        <v>1558</v>
      </c>
      <c r="Q318" s="425" t="s">
        <v>1558</v>
      </c>
      <c r="R318" s="425"/>
      <c r="S318" s="425"/>
      <c r="T318" s="425"/>
      <c r="U318" s="425"/>
      <c r="V318" s="425" t="s">
        <v>1558</v>
      </c>
      <c r="W318" s="425" t="s">
        <v>1558</v>
      </c>
      <c r="X318" s="425" t="s">
        <v>1558</v>
      </c>
      <c r="Y318" s="425" t="s">
        <v>1558</v>
      </c>
      <c r="Z318" s="425" t="s">
        <v>1558</v>
      </c>
      <c r="AA318" s="425" t="s">
        <v>1558</v>
      </c>
      <c r="AB318" s="425" t="s">
        <v>1558</v>
      </c>
      <c r="AC318" s="426" t="s">
        <v>1558</v>
      </c>
      <c r="AD318" s="119">
        <f>SUM(AD319:AD325)</f>
        <v>10316</v>
      </c>
      <c r="AE318" s="75" t="s">
        <v>1820</v>
      </c>
      <c r="AF318" s="76" t="s">
        <v>1821</v>
      </c>
      <c r="AG318" s="77"/>
      <c r="AH318" s="149">
        <f>SUM(AH319:AH325)</f>
        <v>10316000</v>
      </c>
      <c r="AI318" s="149">
        <f>SUM(AI319:AI325)</f>
        <v>10178061</v>
      </c>
      <c r="AL318" s="149">
        <f>SUM(AL319:AL325)</f>
        <v>8482253.01</v>
      </c>
    </row>
    <row r="319" spans="1:38" s="84" customFormat="1" ht="15">
      <c r="A319" s="83"/>
      <c r="B319" s="396" t="s">
        <v>1559</v>
      </c>
      <c r="C319" s="397"/>
      <c r="D319" s="397"/>
      <c r="E319" s="397"/>
      <c r="F319" s="397"/>
      <c r="G319" s="397"/>
      <c r="H319" s="398" t="s">
        <v>1372</v>
      </c>
      <c r="I319" s="399" t="s">
        <v>1373</v>
      </c>
      <c r="J319" s="399" t="s">
        <v>1373</v>
      </c>
      <c r="K319" s="399" t="s">
        <v>1373</v>
      </c>
      <c r="L319" s="399" t="s">
        <v>1373</v>
      </c>
      <c r="M319" s="399" t="s">
        <v>1373</v>
      </c>
      <c r="N319" s="399" t="s">
        <v>1373</v>
      </c>
      <c r="O319" s="399" t="s">
        <v>1373</v>
      </c>
      <c r="P319" s="399" t="s">
        <v>1373</v>
      </c>
      <c r="Q319" s="399" t="s">
        <v>1373</v>
      </c>
      <c r="R319" s="399"/>
      <c r="S319" s="399"/>
      <c r="T319" s="399"/>
      <c r="U319" s="399"/>
      <c r="V319" s="399" t="s">
        <v>1373</v>
      </c>
      <c r="W319" s="399" t="s">
        <v>1373</v>
      </c>
      <c r="X319" s="399" t="s">
        <v>1373</v>
      </c>
      <c r="Y319" s="399" t="s">
        <v>1373</v>
      </c>
      <c r="Z319" s="399" t="s">
        <v>1373</v>
      </c>
      <c r="AA319" s="399" t="s">
        <v>1373</v>
      </c>
      <c r="AB319" s="399" t="s">
        <v>1373</v>
      </c>
      <c r="AC319" s="400" t="s">
        <v>1373</v>
      </c>
      <c r="AD319" s="121">
        <f aca="true" t="shared" si="12" ref="AD319:AD325">ROUND((AH319/1000),0)</f>
        <v>815</v>
      </c>
      <c r="AE319" s="83" t="s">
        <v>1820</v>
      </c>
      <c r="AG319" s="77"/>
      <c r="AH319" s="151">
        <f>'Alimentazione CE Costi'!H397</f>
        <v>815000</v>
      </c>
      <c r="AI319" s="151">
        <f>'Alimentazione CE Costi'!I397</f>
        <v>871000</v>
      </c>
      <c r="AL319" s="151">
        <f>'Alimentazione CE Costi'!L397</f>
        <v>345000</v>
      </c>
    </row>
    <row r="320" spans="1:38" s="84" customFormat="1" ht="15">
      <c r="A320" s="94"/>
      <c r="B320" s="396" t="s">
        <v>1374</v>
      </c>
      <c r="C320" s="397"/>
      <c r="D320" s="397"/>
      <c r="E320" s="397"/>
      <c r="F320" s="397"/>
      <c r="G320" s="397"/>
      <c r="H320" s="398" t="s">
        <v>1375</v>
      </c>
      <c r="I320" s="399" t="s">
        <v>1376</v>
      </c>
      <c r="J320" s="399" t="s">
        <v>1376</v>
      </c>
      <c r="K320" s="399" t="s">
        <v>1376</v>
      </c>
      <c r="L320" s="399" t="s">
        <v>1376</v>
      </c>
      <c r="M320" s="399" t="s">
        <v>1376</v>
      </c>
      <c r="N320" s="399" t="s">
        <v>1376</v>
      </c>
      <c r="O320" s="399" t="s">
        <v>1376</v>
      </c>
      <c r="P320" s="399" t="s">
        <v>1376</v>
      </c>
      <c r="Q320" s="399" t="s">
        <v>1376</v>
      </c>
      <c r="R320" s="399"/>
      <c r="S320" s="399"/>
      <c r="T320" s="399"/>
      <c r="U320" s="399"/>
      <c r="V320" s="399" t="s">
        <v>1376</v>
      </c>
      <c r="W320" s="399" t="s">
        <v>1376</v>
      </c>
      <c r="X320" s="399" t="s">
        <v>1376</v>
      </c>
      <c r="Y320" s="399" t="s">
        <v>1376</v>
      </c>
      <c r="Z320" s="399" t="s">
        <v>1376</v>
      </c>
      <c r="AA320" s="399" t="s">
        <v>1376</v>
      </c>
      <c r="AB320" s="399" t="s">
        <v>1376</v>
      </c>
      <c r="AC320" s="400" t="s">
        <v>1376</v>
      </c>
      <c r="AD320" s="121">
        <f t="shared" si="12"/>
        <v>4814</v>
      </c>
      <c r="AE320" s="83" t="s">
        <v>1820</v>
      </c>
      <c r="AG320" s="77"/>
      <c r="AH320" s="151">
        <f>'Alimentazione CE Costi'!H399+'Alimentazione CE Costi'!H400+'Alimentazione CE Costi'!H401</f>
        <v>4814000</v>
      </c>
      <c r="AI320" s="151">
        <f>'Alimentazione CE Costi'!I399+'Alimentazione CE Costi'!I400+'Alimentazione CE Costi'!I401</f>
        <v>4779000</v>
      </c>
      <c r="AL320" s="151">
        <f>'Alimentazione CE Costi'!L399+'Alimentazione CE Costi'!L400+'Alimentazione CE Costi'!L401</f>
        <v>4325000</v>
      </c>
    </row>
    <row r="321" spans="1:38" s="84" customFormat="1" ht="15">
      <c r="A321" s="94"/>
      <c r="B321" s="396" t="s">
        <v>1377</v>
      </c>
      <c r="C321" s="397"/>
      <c r="D321" s="397"/>
      <c r="E321" s="397"/>
      <c r="F321" s="397"/>
      <c r="G321" s="397"/>
      <c r="H321" s="398" t="s">
        <v>1378</v>
      </c>
      <c r="I321" s="399" t="s">
        <v>1376</v>
      </c>
      <c r="J321" s="399" t="s">
        <v>1376</v>
      </c>
      <c r="K321" s="399" t="s">
        <v>1376</v>
      </c>
      <c r="L321" s="399" t="s">
        <v>1376</v>
      </c>
      <c r="M321" s="399" t="s">
        <v>1376</v>
      </c>
      <c r="N321" s="399" t="s">
        <v>1376</v>
      </c>
      <c r="O321" s="399" t="s">
        <v>1376</v>
      </c>
      <c r="P321" s="399" t="s">
        <v>1376</v>
      </c>
      <c r="Q321" s="399" t="s">
        <v>1376</v>
      </c>
      <c r="R321" s="399"/>
      <c r="S321" s="399"/>
      <c r="T321" s="399"/>
      <c r="U321" s="399"/>
      <c r="V321" s="399" t="s">
        <v>1376</v>
      </c>
      <c r="W321" s="399" t="s">
        <v>1376</v>
      </c>
      <c r="X321" s="399" t="s">
        <v>1376</v>
      </c>
      <c r="Y321" s="399" t="s">
        <v>1376</v>
      </c>
      <c r="Z321" s="399" t="s">
        <v>1376</v>
      </c>
      <c r="AA321" s="399" t="s">
        <v>1376</v>
      </c>
      <c r="AB321" s="399" t="s">
        <v>1376</v>
      </c>
      <c r="AC321" s="400" t="s">
        <v>1376</v>
      </c>
      <c r="AD321" s="121">
        <f t="shared" si="12"/>
        <v>3115</v>
      </c>
      <c r="AE321" s="83" t="s">
        <v>1820</v>
      </c>
      <c r="AG321" s="77"/>
      <c r="AH321" s="151">
        <f>'Alimentazione CE Costi'!H402</f>
        <v>3115000</v>
      </c>
      <c r="AI321" s="151">
        <f>'Alimentazione CE Costi'!I402</f>
        <v>3015000</v>
      </c>
      <c r="AL321" s="151">
        <f>'Alimentazione CE Costi'!L402</f>
        <v>3015000</v>
      </c>
    </row>
    <row r="322" spans="1:38" s="84" customFormat="1" ht="15">
      <c r="A322" s="94"/>
      <c r="B322" s="396" t="s">
        <v>1379</v>
      </c>
      <c r="C322" s="397"/>
      <c r="D322" s="397"/>
      <c r="E322" s="397"/>
      <c r="F322" s="397"/>
      <c r="G322" s="397"/>
      <c r="H322" s="398" t="s">
        <v>1380</v>
      </c>
      <c r="I322" s="399" t="s">
        <v>1381</v>
      </c>
      <c r="J322" s="399" t="s">
        <v>1381</v>
      </c>
      <c r="K322" s="399" t="s">
        <v>1381</v>
      </c>
      <c r="L322" s="399" t="s">
        <v>1381</v>
      </c>
      <c r="M322" s="399" t="s">
        <v>1381</v>
      </c>
      <c r="N322" s="399" t="s">
        <v>1381</v>
      </c>
      <c r="O322" s="399" t="s">
        <v>1381</v>
      </c>
      <c r="P322" s="399" t="s">
        <v>1381</v>
      </c>
      <c r="Q322" s="399" t="s">
        <v>1381</v>
      </c>
      <c r="R322" s="399"/>
      <c r="S322" s="399"/>
      <c r="T322" s="399"/>
      <c r="U322" s="399"/>
      <c r="V322" s="399" t="s">
        <v>1381</v>
      </c>
      <c r="W322" s="399" t="s">
        <v>1381</v>
      </c>
      <c r="X322" s="399" t="s">
        <v>1381</v>
      </c>
      <c r="Y322" s="399" t="s">
        <v>1381</v>
      </c>
      <c r="Z322" s="399" t="s">
        <v>1381</v>
      </c>
      <c r="AA322" s="399" t="s">
        <v>1381</v>
      </c>
      <c r="AB322" s="399" t="s">
        <v>1381</v>
      </c>
      <c r="AC322" s="400" t="s">
        <v>1381</v>
      </c>
      <c r="AD322" s="121">
        <f t="shared" si="12"/>
        <v>33</v>
      </c>
      <c r="AE322" s="83" t="s">
        <v>1820</v>
      </c>
      <c r="AG322" s="77"/>
      <c r="AH322" s="151">
        <f>'Alimentazione CE Costi'!H403</f>
        <v>33000</v>
      </c>
      <c r="AI322" s="151">
        <f>'Alimentazione CE Costi'!I403</f>
        <v>32901</v>
      </c>
      <c r="AL322" s="151">
        <f>'Alimentazione CE Costi'!L403</f>
        <v>27901.13</v>
      </c>
    </row>
    <row r="323" spans="1:38" s="84" customFormat="1" ht="15">
      <c r="A323" s="94"/>
      <c r="B323" s="396" t="s">
        <v>1382</v>
      </c>
      <c r="C323" s="397"/>
      <c r="D323" s="397"/>
      <c r="E323" s="397"/>
      <c r="F323" s="397"/>
      <c r="G323" s="397"/>
      <c r="H323" s="398" t="s">
        <v>1383</v>
      </c>
      <c r="I323" s="399" t="s">
        <v>1384</v>
      </c>
      <c r="J323" s="399" t="s">
        <v>1384</v>
      </c>
      <c r="K323" s="399" t="s">
        <v>1384</v>
      </c>
      <c r="L323" s="399" t="s">
        <v>1384</v>
      </c>
      <c r="M323" s="399" t="s">
        <v>1384</v>
      </c>
      <c r="N323" s="399" t="s">
        <v>1384</v>
      </c>
      <c r="O323" s="399" t="s">
        <v>1384</v>
      </c>
      <c r="P323" s="399" t="s">
        <v>1384</v>
      </c>
      <c r="Q323" s="399" t="s">
        <v>1384</v>
      </c>
      <c r="R323" s="399"/>
      <c r="S323" s="399"/>
      <c r="T323" s="399"/>
      <c r="U323" s="399"/>
      <c r="V323" s="399" t="s">
        <v>1384</v>
      </c>
      <c r="W323" s="399" t="s">
        <v>1384</v>
      </c>
      <c r="X323" s="399" t="s">
        <v>1384</v>
      </c>
      <c r="Y323" s="399" t="s">
        <v>1384</v>
      </c>
      <c r="Z323" s="399" t="s">
        <v>1384</v>
      </c>
      <c r="AA323" s="399" t="s">
        <v>1384</v>
      </c>
      <c r="AB323" s="399" t="s">
        <v>1384</v>
      </c>
      <c r="AC323" s="400" t="s">
        <v>1384</v>
      </c>
      <c r="AD323" s="121">
        <f t="shared" si="12"/>
        <v>333</v>
      </c>
      <c r="AE323" s="83" t="s">
        <v>1820</v>
      </c>
      <c r="AG323" s="77"/>
      <c r="AH323" s="151">
        <f>'Alimentazione CE Costi'!H404</f>
        <v>333000</v>
      </c>
      <c r="AI323" s="151">
        <f>'Alimentazione CE Costi'!I404</f>
        <v>332954</v>
      </c>
      <c r="AL323" s="151">
        <f>'Alimentazione CE Costi'!L404</f>
        <v>62953.6</v>
      </c>
    </row>
    <row r="324" spans="1:38" s="84" customFormat="1" ht="15">
      <c r="A324" s="94"/>
      <c r="B324" s="396" t="s">
        <v>1385</v>
      </c>
      <c r="C324" s="397"/>
      <c r="D324" s="397"/>
      <c r="E324" s="397"/>
      <c r="F324" s="397"/>
      <c r="G324" s="397"/>
      <c r="H324" s="398" t="s">
        <v>1386</v>
      </c>
      <c r="I324" s="399" t="s">
        <v>1560</v>
      </c>
      <c r="J324" s="399" t="s">
        <v>1560</v>
      </c>
      <c r="K324" s="399" t="s">
        <v>1560</v>
      </c>
      <c r="L324" s="399" t="s">
        <v>1560</v>
      </c>
      <c r="M324" s="399" t="s">
        <v>1560</v>
      </c>
      <c r="N324" s="399" t="s">
        <v>1560</v>
      </c>
      <c r="O324" s="399" t="s">
        <v>1560</v>
      </c>
      <c r="P324" s="399" t="s">
        <v>1560</v>
      </c>
      <c r="Q324" s="399" t="s">
        <v>1560</v>
      </c>
      <c r="R324" s="399"/>
      <c r="S324" s="399"/>
      <c r="T324" s="399"/>
      <c r="U324" s="399"/>
      <c r="V324" s="399" t="s">
        <v>1560</v>
      </c>
      <c r="W324" s="399" t="s">
        <v>1560</v>
      </c>
      <c r="X324" s="399" t="s">
        <v>1560</v>
      </c>
      <c r="Y324" s="399" t="s">
        <v>1560</v>
      </c>
      <c r="Z324" s="399" t="s">
        <v>1560</v>
      </c>
      <c r="AA324" s="399" t="s">
        <v>1560</v>
      </c>
      <c r="AB324" s="399" t="s">
        <v>1560</v>
      </c>
      <c r="AC324" s="400" t="s">
        <v>1560</v>
      </c>
      <c r="AD324" s="121">
        <f t="shared" si="12"/>
        <v>1206</v>
      </c>
      <c r="AE324" s="83" t="s">
        <v>1820</v>
      </c>
      <c r="AG324" s="77"/>
      <c r="AH324" s="151">
        <f>'Alimentazione CE Costi'!H406+'Alimentazione CE Costi'!H407+'Alimentazione CE Costi'!H408</f>
        <v>1206000</v>
      </c>
      <c r="AI324" s="151">
        <f>'Alimentazione CE Costi'!I406+'Alimentazione CE Costi'!I407+'Alimentazione CE Costi'!I408</f>
        <v>1147206</v>
      </c>
      <c r="AL324" s="151">
        <f>'Alimentazione CE Costi'!L406+'Alimentazione CE Costi'!L407+'Alimentazione CE Costi'!L408</f>
        <v>706398.28</v>
      </c>
    </row>
    <row r="325" spans="1:38" s="84" customFormat="1" ht="15">
      <c r="A325" s="97" t="s">
        <v>1837</v>
      </c>
      <c r="B325" s="396" t="s">
        <v>1561</v>
      </c>
      <c r="C325" s="397"/>
      <c r="D325" s="397"/>
      <c r="E325" s="397"/>
      <c r="F325" s="397"/>
      <c r="G325" s="397"/>
      <c r="H325" s="398" t="s">
        <v>1562</v>
      </c>
      <c r="I325" s="399" t="s">
        <v>1563</v>
      </c>
      <c r="J325" s="399" t="s">
        <v>1563</v>
      </c>
      <c r="K325" s="399" t="s">
        <v>1563</v>
      </c>
      <c r="L325" s="399" t="s">
        <v>1563</v>
      </c>
      <c r="M325" s="399" t="s">
        <v>1563</v>
      </c>
      <c r="N325" s="399" t="s">
        <v>1563</v>
      </c>
      <c r="O325" s="399" t="s">
        <v>1563</v>
      </c>
      <c r="P325" s="399" t="s">
        <v>1563</v>
      </c>
      <c r="Q325" s="399" t="s">
        <v>1563</v>
      </c>
      <c r="R325" s="399"/>
      <c r="S325" s="399"/>
      <c r="T325" s="399"/>
      <c r="U325" s="399"/>
      <c r="V325" s="399" t="s">
        <v>1563</v>
      </c>
      <c r="W325" s="399" t="s">
        <v>1563</v>
      </c>
      <c r="X325" s="399" t="s">
        <v>1563</v>
      </c>
      <c r="Y325" s="399" t="s">
        <v>1563</v>
      </c>
      <c r="Z325" s="399" t="s">
        <v>1563</v>
      </c>
      <c r="AA325" s="399" t="s">
        <v>1563</v>
      </c>
      <c r="AB325" s="399" t="s">
        <v>1563</v>
      </c>
      <c r="AC325" s="400" t="s">
        <v>1563</v>
      </c>
      <c r="AD325" s="121">
        <f t="shared" si="12"/>
        <v>0</v>
      </c>
      <c r="AE325" s="83" t="s">
        <v>1820</v>
      </c>
      <c r="AG325" s="77"/>
      <c r="AH325" s="151">
        <f>'Alimentazione CE Costi'!H409</f>
        <v>0</v>
      </c>
      <c r="AI325" s="151">
        <f>'Alimentazione CE Costi'!I409</f>
        <v>0</v>
      </c>
      <c r="AL325" s="151">
        <f>'Alimentazione CE Costi'!L409</f>
        <v>0</v>
      </c>
    </row>
    <row r="326" spans="1:38" s="84" customFormat="1" ht="15">
      <c r="A326" s="75"/>
      <c r="B326" s="408" t="s">
        <v>1564</v>
      </c>
      <c r="C326" s="409"/>
      <c r="D326" s="409"/>
      <c r="E326" s="409"/>
      <c r="F326" s="409"/>
      <c r="G326" s="409"/>
      <c r="H326" s="424" t="s">
        <v>1565</v>
      </c>
      <c r="I326" s="425" t="s">
        <v>1565</v>
      </c>
      <c r="J326" s="425" t="s">
        <v>1565</v>
      </c>
      <c r="K326" s="425" t="s">
        <v>1565</v>
      </c>
      <c r="L326" s="425" t="s">
        <v>1565</v>
      </c>
      <c r="M326" s="425" t="s">
        <v>1565</v>
      </c>
      <c r="N326" s="425" t="s">
        <v>1565</v>
      </c>
      <c r="O326" s="425" t="s">
        <v>1565</v>
      </c>
      <c r="P326" s="425" t="s">
        <v>1565</v>
      </c>
      <c r="Q326" s="425" t="s">
        <v>1565</v>
      </c>
      <c r="R326" s="425"/>
      <c r="S326" s="425"/>
      <c r="T326" s="425"/>
      <c r="U326" s="425"/>
      <c r="V326" s="425" t="s">
        <v>1565</v>
      </c>
      <c r="W326" s="425" t="s">
        <v>1565</v>
      </c>
      <c r="X326" s="425" t="s">
        <v>1565</v>
      </c>
      <c r="Y326" s="425" t="s">
        <v>1565</v>
      </c>
      <c r="Z326" s="425" t="s">
        <v>1565</v>
      </c>
      <c r="AA326" s="425" t="s">
        <v>1565</v>
      </c>
      <c r="AB326" s="425" t="s">
        <v>1565</v>
      </c>
      <c r="AC326" s="426" t="s">
        <v>1565</v>
      </c>
      <c r="AD326" s="119">
        <f>AD327+AD328+AD331+AD334</f>
        <v>3206</v>
      </c>
      <c r="AE326" s="75" t="s">
        <v>1820</v>
      </c>
      <c r="AF326" s="76" t="s">
        <v>1821</v>
      </c>
      <c r="AG326" s="77"/>
      <c r="AH326" s="149">
        <f>AH327+AH328+AH331+AH334</f>
        <v>3206000</v>
      </c>
      <c r="AI326" s="149">
        <f>AI327+AI328+AI331+AI334</f>
        <v>2889815</v>
      </c>
      <c r="AL326" s="149">
        <f>AL327+AL328+AL331+AL334</f>
        <v>2256105.6399999997</v>
      </c>
    </row>
    <row r="327" spans="1:38" s="84" customFormat="1" ht="15">
      <c r="A327" s="83"/>
      <c r="B327" s="396" t="s">
        <v>1566</v>
      </c>
      <c r="C327" s="397"/>
      <c r="D327" s="397"/>
      <c r="E327" s="397"/>
      <c r="F327" s="397"/>
      <c r="G327" s="397"/>
      <c r="H327" s="398" t="s">
        <v>1567</v>
      </c>
      <c r="I327" s="399" t="s">
        <v>1568</v>
      </c>
      <c r="J327" s="399" t="s">
        <v>1568</v>
      </c>
      <c r="K327" s="399" t="s">
        <v>1568</v>
      </c>
      <c r="L327" s="399" t="s">
        <v>1568</v>
      </c>
      <c r="M327" s="399" t="s">
        <v>1568</v>
      </c>
      <c r="N327" s="399" t="s">
        <v>1568</v>
      </c>
      <c r="O327" s="399" t="s">
        <v>1568</v>
      </c>
      <c r="P327" s="399" t="s">
        <v>1568</v>
      </c>
      <c r="Q327" s="399" t="s">
        <v>1568</v>
      </c>
      <c r="R327" s="399"/>
      <c r="S327" s="399"/>
      <c r="T327" s="399"/>
      <c r="U327" s="399"/>
      <c r="V327" s="399" t="s">
        <v>1568</v>
      </c>
      <c r="W327" s="399" t="s">
        <v>1568</v>
      </c>
      <c r="X327" s="399" t="s">
        <v>1568</v>
      </c>
      <c r="Y327" s="399" t="s">
        <v>1568</v>
      </c>
      <c r="Z327" s="399" t="s">
        <v>1568</v>
      </c>
      <c r="AA327" s="399" t="s">
        <v>1568</v>
      </c>
      <c r="AB327" s="399" t="s">
        <v>1568</v>
      </c>
      <c r="AC327" s="400" t="s">
        <v>1568</v>
      </c>
      <c r="AD327" s="121">
        <f>ROUND((AH327/1000),0)</f>
        <v>398</v>
      </c>
      <c r="AE327" s="83" t="s">
        <v>1820</v>
      </c>
      <c r="AG327" s="77"/>
      <c r="AH327" s="151">
        <f>'Alimentazione CE Costi'!H412+'Alimentazione CE Costi'!H413</f>
        <v>398000</v>
      </c>
      <c r="AI327" s="151">
        <f>'Alimentazione CE Costi'!I412+'Alimentazione CE Costi'!I413</f>
        <v>406106</v>
      </c>
      <c r="AL327" s="151">
        <f>'Alimentazione CE Costi'!L412+'Alimentazione CE Costi'!L413</f>
        <v>130105.64</v>
      </c>
    </row>
    <row r="328" spans="1:38" s="84" customFormat="1" ht="15">
      <c r="A328" s="81"/>
      <c r="B328" s="427" t="s">
        <v>1569</v>
      </c>
      <c r="C328" s="428"/>
      <c r="D328" s="428"/>
      <c r="E328" s="428"/>
      <c r="F328" s="428"/>
      <c r="G328" s="428"/>
      <c r="H328" s="429" t="s">
        <v>1570</v>
      </c>
      <c r="I328" s="430" t="s">
        <v>1570</v>
      </c>
      <c r="J328" s="430" t="s">
        <v>1570</v>
      </c>
      <c r="K328" s="430" t="s">
        <v>1570</v>
      </c>
      <c r="L328" s="430" t="s">
        <v>1570</v>
      </c>
      <c r="M328" s="430" t="s">
        <v>1570</v>
      </c>
      <c r="N328" s="430" t="s">
        <v>1570</v>
      </c>
      <c r="O328" s="430" t="s">
        <v>1570</v>
      </c>
      <c r="P328" s="430" t="s">
        <v>1570</v>
      </c>
      <c r="Q328" s="430" t="s">
        <v>1570</v>
      </c>
      <c r="R328" s="430"/>
      <c r="S328" s="430"/>
      <c r="T328" s="430"/>
      <c r="U328" s="430"/>
      <c r="V328" s="430" t="s">
        <v>1570</v>
      </c>
      <c r="W328" s="430" t="s">
        <v>1570</v>
      </c>
      <c r="X328" s="430" t="s">
        <v>1570</v>
      </c>
      <c r="Y328" s="430" t="s">
        <v>1570</v>
      </c>
      <c r="Z328" s="430" t="s">
        <v>1570</v>
      </c>
      <c r="AA328" s="430" t="s">
        <v>1570</v>
      </c>
      <c r="AB328" s="430" t="s">
        <v>1570</v>
      </c>
      <c r="AC328" s="431" t="s">
        <v>1570</v>
      </c>
      <c r="AD328" s="120">
        <f>SUM(AD329:AD330)</f>
        <v>1768</v>
      </c>
      <c r="AE328" s="81" t="s">
        <v>1820</v>
      </c>
      <c r="AF328" s="76" t="s">
        <v>1821</v>
      </c>
      <c r="AG328" s="77"/>
      <c r="AH328" s="150">
        <f>SUM(AH329:AH330)</f>
        <v>1768000</v>
      </c>
      <c r="AI328" s="150">
        <f>SUM(AI329:AI330)</f>
        <v>1443226</v>
      </c>
      <c r="AL328" s="150">
        <f>SUM(AL329:AL330)</f>
        <v>1086000</v>
      </c>
    </row>
    <row r="329" spans="1:38" s="84" customFormat="1" ht="15">
      <c r="A329" s="83"/>
      <c r="B329" s="396" t="s">
        <v>1571</v>
      </c>
      <c r="C329" s="397"/>
      <c r="D329" s="397"/>
      <c r="E329" s="397"/>
      <c r="F329" s="397"/>
      <c r="G329" s="397"/>
      <c r="H329" s="398" t="s">
        <v>1572</v>
      </c>
      <c r="I329" s="399" t="s">
        <v>1572</v>
      </c>
      <c r="J329" s="399" t="s">
        <v>1572</v>
      </c>
      <c r="K329" s="399" t="s">
        <v>1572</v>
      </c>
      <c r="L329" s="399" t="s">
        <v>1572</v>
      </c>
      <c r="M329" s="399" t="s">
        <v>1572</v>
      </c>
      <c r="N329" s="399" t="s">
        <v>1572</v>
      </c>
      <c r="O329" s="399" t="s">
        <v>1572</v>
      </c>
      <c r="P329" s="399" t="s">
        <v>1572</v>
      </c>
      <c r="Q329" s="399" t="s">
        <v>1572</v>
      </c>
      <c r="R329" s="399"/>
      <c r="S329" s="399"/>
      <c r="T329" s="399"/>
      <c r="U329" s="399"/>
      <c r="V329" s="399" t="s">
        <v>1572</v>
      </c>
      <c r="W329" s="399" t="s">
        <v>1572</v>
      </c>
      <c r="X329" s="399" t="s">
        <v>1572</v>
      </c>
      <c r="Y329" s="399" t="s">
        <v>1572</v>
      </c>
      <c r="Z329" s="399" t="s">
        <v>1572</v>
      </c>
      <c r="AA329" s="399" t="s">
        <v>1572</v>
      </c>
      <c r="AB329" s="399" t="s">
        <v>1572</v>
      </c>
      <c r="AC329" s="400" t="s">
        <v>1572</v>
      </c>
      <c r="AD329" s="121">
        <f>ROUND((AH329/1000),0)</f>
        <v>1350</v>
      </c>
      <c r="AE329" s="83" t="s">
        <v>1820</v>
      </c>
      <c r="AG329" s="77"/>
      <c r="AH329" s="151">
        <f>'Alimentazione CE Costi'!H415</f>
        <v>1350000</v>
      </c>
      <c r="AI329" s="151">
        <f>'Alimentazione CE Costi'!I415</f>
        <v>1015000</v>
      </c>
      <c r="AL329" s="151">
        <f>'Alimentazione CE Costi'!L415</f>
        <v>920000</v>
      </c>
    </row>
    <row r="330" spans="1:38" s="84" customFormat="1" ht="15">
      <c r="A330" s="83"/>
      <c r="B330" s="396" t="s">
        <v>1573</v>
      </c>
      <c r="C330" s="397"/>
      <c r="D330" s="397"/>
      <c r="E330" s="397"/>
      <c r="F330" s="397"/>
      <c r="G330" s="397"/>
      <c r="H330" s="398" t="s">
        <v>1574</v>
      </c>
      <c r="I330" s="399" t="s">
        <v>1574</v>
      </c>
      <c r="J330" s="399" t="s">
        <v>1574</v>
      </c>
      <c r="K330" s="399" t="s">
        <v>1574</v>
      </c>
      <c r="L330" s="399" t="s">
        <v>1574</v>
      </c>
      <c r="M330" s="399" t="s">
        <v>1574</v>
      </c>
      <c r="N330" s="399" t="s">
        <v>1574</v>
      </c>
      <c r="O330" s="399" t="s">
        <v>1574</v>
      </c>
      <c r="P330" s="399" t="s">
        <v>1574</v>
      </c>
      <c r="Q330" s="399" t="s">
        <v>1574</v>
      </c>
      <c r="R330" s="399"/>
      <c r="S330" s="399"/>
      <c r="T330" s="399"/>
      <c r="U330" s="399"/>
      <c r="V330" s="399" t="s">
        <v>1574</v>
      </c>
      <c r="W330" s="399" t="s">
        <v>1574</v>
      </c>
      <c r="X330" s="399" t="s">
        <v>1574</v>
      </c>
      <c r="Y330" s="399" t="s">
        <v>1574</v>
      </c>
      <c r="Z330" s="399" t="s">
        <v>1574</v>
      </c>
      <c r="AA330" s="399" t="s">
        <v>1574</v>
      </c>
      <c r="AB330" s="399" t="s">
        <v>1574</v>
      </c>
      <c r="AC330" s="400" t="s">
        <v>1574</v>
      </c>
      <c r="AD330" s="121">
        <f>ROUND((AH330/1000),0)</f>
        <v>418</v>
      </c>
      <c r="AE330" s="83" t="s">
        <v>1820</v>
      </c>
      <c r="AG330" s="77"/>
      <c r="AH330" s="151">
        <f>'Alimentazione CE Costi'!H417+'Alimentazione CE Costi'!H418+'Alimentazione CE Costi'!H419+'Alimentazione CE Costi'!H420</f>
        <v>418000</v>
      </c>
      <c r="AI330" s="151">
        <f>'Alimentazione CE Costi'!I417+'Alimentazione CE Costi'!I418+'Alimentazione CE Costi'!I419+'Alimentazione CE Costi'!I420</f>
        <v>428226</v>
      </c>
      <c r="AL330" s="151">
        <f>'Alimentazione CE Costi'!L417+'Alimentazione CE Costi'!L418+'Alimentazione CE Costi'!L419+'Alimentazione CE Costi'!L420</f>
        <v>166000</v>
      </c>
    </row>
    <row r="331" spans="1:38" s="84" customFormat="1" ht="15">
      <c r="A331" s="81"/>
      <c r="B331" s="427" t="s">
        <v>1575</v>
      </c>
      <c r="C331" s="428"/>
      <c r="D331" s="428"/>
      <c r="E331" s="428"/>
      <c r="F331" s="428"/>
      <c r="G331" s="428"/>
      <c r="H331" s="429" t="s">
        <v>166</v>
      </c>
      <c r="I331" s="430" t="s">
        <v>166</v>
      </c>
      <c r="J331" s="430" t="s">
        <v>166</v>
      </c>
      <c r="K331" s="430" t="s">
        <v>166</v>
      </c>
      <c r="L331" s="430" t="s">
        <v>166</v>
      </c>
      <c r="M331" s="430" t="s">
        <v>166</v>
      </c>
      <c r="N331" s="430" t="s">
        <v>166</v>
      </c>
      <c r="O331" s="430" t="s">
        <v>166</v>
      </c>
      <c r="P331" s="430" t="s">
        <v>166</v>
      </c>
      <c r="Q331" s="430" t="s">
        <v>166</v>
      </c>
      <c r="R331" s="430"/>
      <c r="S331" s="430"/>
      <c r="T331" s="430"/>
      <c r="U331" s="430"/>
      <c r="V331" s="430" t="s">
        <v>166</v>
      </c>
      <c r="W331" s="430" t="s">
        <v>166</v>
      </c>
      <c r="X331" s="430" t="s">
        <v>166</v>
      </c>
      <c r="Y331" s="430" t="s">
        <v>166</v>
      </c>
      <c r="Z331" s="430" t="s">
        <v>166</v>
      </c>
      <c r="AA331" s="430" t="s">
        <v>166</v>
      </c>
      <c r="AB331" s="430" t="s">
        <v>166</v>
      </c>
      <c r="AC331" s="431" t="s">
        <v>166</v>
      </c>
      <c r="AD331" s="120">
        <f>SUM(AD332:AD333)</f>
        <v>1040</v>
      </c>
      <c r="AE331" s="81" t="s">
        <v>1820</v>
      </c>
      <c r="AF331" s="76" t="s">
        <v>1821</v>
      </c>
      <c r="AG331" s="77"/>
      <c r="AH331" s="150">
        <f>SUM(AH332:AH333)</f>
        <v>1040000</v>
      </c>
      <c r="AI331" s="150">
        <f>SUM(AI332:AI333)</f>
        <v>1040483</v>
      </c>
      <c r="AL331" s="150">
        <f>SUM(AL332:AL333)</f>
        <v>1040000</v>
      </c>
    </row>
    <row r="332" spans="1:38" s="84" customFormat="1" ht="15">
      <c r="A332" s="83"/>
      <c r="B332" s="396" t="s">
        <v>167</v>
      </c>
      <c r="C332" s="397"/>
      <c r="D332" s="397"/>
      <c r="E332" s="397"/>
      <c r="F332" s="397"/>
      <c r="G332" s="397"/>
      <c r="H332" s="398" t="s">
        <v>168</v>
      </c>
      <c r="I332" s="399" t="s">
        <v>168</v>
      </c>
      <c r="J332" s="399" t="s">
        <v>168</v>
      </c>
      <c r="K332" s="399" t="s">
        <v>168</v>
      </c>
      <c r="L332" s="399" t="s">
        <v>168</v>
      </c>
      <c r="M332" s="399" t="s">
        <v>168</v>
      </c>
      <c r="N332" s="399" t="s">
        <v>168</v>
      </c>
      <c r="O332" s="399" t="s">
        <v>168</v>
      </c>
      <c r="P332" s="399" t="s">
        <v>168</v>
      </c>
      <c r="Q332" s="399" t="s">
        <v>168</v>
      </c>
      <c r="R332" s="399"/>
      <c r="S332" s="399"/>
      <c r="T332" s="399"/>
      <c r="U332" s="399"/>
      <c r="V332" s="399" t="s">
        <v>168</v>
      </c>
      <c r="W332" s="399" t="s">
        <v>168</v>
      </c>
      <c r="X332" s="399" t="s">
        <v>168</v>
      </c>
      <c r="Y332" s="399" t="s">
        <v>168</v>
      </c>
      <c r="Z332" s="399" t="s">
        <v>168</v>
      </c>
      <c r="AA332" s="399" t="s">
        <v>168</v>
      </c>
      <c r="AB332" s="399" t="s">
        <v>168</v>
      </c>
      <c r="AC332" s="400" t="s">
        <v>168</v>
      </c>
      <c r="AD332" s="121">
        <f>ROUND((AH332/1000),0)</f>
        <v>1040</v>
      </c>
      <c r="AE332" s="83" t="s">
        <v>1820</v>
      </c>
      <c r="AG332" s="77"/>
      <c r="AH332" s="151">
        <f>'Alimentazione CE Costi'!H423+'Alimentazione CE Costi'!H424</f>
        <v>1040000</v>
      </c>
      <c r="AI332" s="151">
        <f>'Alimentazione CE Costi'!I423+'Alimentazione CE Costi'!I424</f>
        <v>1040483</v>
      </c>
      <c r="AL332" s="151">
        <f>'Alimentazione CE Costi'!L423+'Alimentazione CE Costi'!L424</f>
        <v>1040000</v>
      </c>
    </row>
    <row r="333" spans="1:38" s="84" customFormat="1" ht="15">
      <c r="A333" s="83"/>
      <c r="B333" s="396" t="s">
        <v>169</v>
      </c>
      <c r="C333" s="397"/>
      <c r="D333" s="397"/>
      <c r="E333" s="397"/>
      <c r="F333" s="397"/>
      <c r="G333" s="397"/>
      <c r="H333" s="398" t="s">
        <v>170</v>
      </c>
      <c r="I333" s="399" t="s">
        <v>170</v>
      </c>
      <c r="J333" s="399" t="s">
        <v>170</v>
      </c>
      <c r="K333" s="399" t="s">
        <v>170</v>
      </c>
      <c r="L333" s="399" t="s">
        <v>170</v>
      </c>
      <c r="M333" s="399" t="s">
        <v>170</v>
      </c>
      <c r="N333" s="399" t="s">
        <v>170</v>
      </c>
      <c r="O333" s="399" t="s">
        <v>170</v>
      </c>
      <c r="P333" s="399" t="s">
        <v>170</v>
      </c>
      <c r="Q333" s="399" t="s">
        <v>170</v>
      </c>
      <c r="R333" s="399"/>
      <c r="S333" s="399"/>
      <c r="T333" s="399"/>
      <c r="U333" s="399"/>
      <c r="V333" s="399" t="s">
        <v>170</v>
      </c>
      <c r="W333" s="399" t="s">
        <v>170</v>
      </c>
      <c r="X333" s="399" t="s">
        <v>170</v>
      </c>
      <c r="Y333" s="399" t="s">
        <v>170</v>
      </c>
      <c r="Z333" s="399" t="s">
        <v>170</v>
      </c>
      <c r="AA333" s="399" t="s">
        <v>170</v>
      </c>
      <c r="AB333" s="399" t="s">
        <v>170</v>
      </c>
      <c r="AC333" s="400" t="s">
        <v>170</v>
      </c>
      <c r="AD333" s="121">
        <f>ROUND((AH333/1000),0)</f>
        <v>0</v>
      </c>
      <c r="AE333" s="83" t="s">
        <v>1820</v>
      </c>
      <c r="AG333" s="77"/>
      <c r="AH333" s="151">
        <f>'Alimentazione CE Costi'!H426+'Alimentazione CE Costi'!H427</f>
        <v>0</v>
      </c>
      <c r="AI333" s="151">
        <f>'Alimentazione CE Costi'!I426+'Alimentazione CE Costi'!I427</f>
        <v>0</v>
      </c>
      <c r="AL333" s="151">
        <f>'Alimentazione CE Costi'!L426+'Alimentazione CE Costi'!L427</f>
        <v>0</v>
      </c>
    </row>
    <row r="334" spans="1:38" s="84" customFormat="1" ht="15">
      <c r="A334" s="83" t="s">
        <v>1837</v>
      </c>
      <c r="B334" s="487" t="s">
        <v>171</v>
      </c>
      <c r="C334" s="488"/>
      <c r="D334" s="488"/>
      <c r="E334" s="488"/>
      <c r="F334" s="488"/>
      <c r="G334" s="488"/>
      <c r="H334" s="489" t="s">
        <v>172</v>
      </c>
      <c r="I334" s="490" t="s">
        <v>1844</v>
      </c>
      <c r="J334" s="490" t="s">
        <v>1844</v>
      </c>
      <c r="K334" s="490" t="s">
        <v>1844</v>
      </c>
      <c r="L334" s="490" t="s">
        <v>1844</v>
      </c>
      <c r="M334" s="490" t="s">
        <v>1844</v>
      </c>
      <c r="N334" s="490" t="s">
        <v>1844</v>
      </c>
      <c r="O334" s="490" t="s">
        <v>1844</v>
      </c>
      <c r="P334" s="490" t="s">
        <v>1844</v>
      </c>
      <c r="Q334" s="490" t="s">
        <v>1844</v>
      </c>
      <c r="R334" s="490"/>
      <c r="S334" s="490"/>
      <c r="T334" s="490"/>
      <c r="U334" s="490"/>
      <c r="V334" s="490" t="s">
        <v>1844</v>
      </c>
      <c r="W334" s="490" t="s">
        <v>1844</v>
      </c>
      <c r="X334" s="490" t="s">
        <v>1844</v>
      </c>
      <c r="Y334" s="490" t="s">
        <v>1844</v>
      </c>
      <c r="Z334" s="490" t="s">
        <v>1844</v>
      </c>
      <c r="AA334" s="490" t="s">
        <v>1844</v>
      </c>
      <c r="AB334" s="490" t="s">
        <v>1844</v>
      </c>
      <c r="AC334" s="491" t="s">
        <v>1844</v>
      </c>
      <c r="AD334" s="121">
        <f>ROUND((AH334/1000),0)</f>
        <v>0</v>
      </c>
      <c r="AE334" s="83" t="s">
        <v>1820</v>
      </c>
      <c r="AG334" s="77"/>
      <c r="AH334" s="160">
        <f>'Alimentazione CE Costi'!H428</f>
        <v>0</v>
      </c>
      <c r="AI334" s="160">
        <f>'Alimentazione CE Costi'!I428</f>
        <v>0</v>
      </c>
      <c r="AL334" s="160">
        <f>'Alimentazione CE Costi'!L428</f>
        <v>0</v>
      </c>
    </row>
    <row r="335" spans="1:38" s="84" customFormat="1" ht="15">
      <c r="A335" s="98"/>
      <c r="B335" s="492" t="s">
        <v>1845</v>
      </c>
      <c r="C335" s="493"/>
      <c r="D335" s="493"/>
      <c r="E335" s="493"/>
      <c r="F335" s="493"/>
      <c r="G335" s="493"/>
      <c r="H335" s="494" t="s">
        <v>1846</v>
      </c>
      <c r="I335" s="495" t="s">
        <v>1846</v>
      </c>
      <c r="J335" s="495" t="s">
        <v>1846</v>
      </c>
      <c r="K335" s="495" t="s">
        <v>1846</v>
      </c>
      <c r="L335" s="495" t="s">
        <v>1846</v>
      </c>
      <c r="M335" s="495" t="s">
        <v>1846</v>
      </c>
      <c r="N335" s="495" t="s">
        <v>1846</v>
      </c>
      <c r="O335" s="495" t="s">
        <v>1846</v>
      </c>
      <c r="P335" s="495" t="s">
        <v>1846</v>
      </c>
      <c r="Q335" s="495" t="s">
        <v>1846</v>
      </c>
      <c r="R335" s="495"/>
      <c r="S335" s="495"/>
      <c r="T335" s="495"/>
      <c r="U335" s="495"/>
      <c r="V335" s="495" t="s">
        <v>1846</v>
      </c>
      <c r="W335" s="495" t="s">
        <v>1846</v>
      </c>
      <c r="X335" s="495" t="s">
        <v>1846</v>
      </c>
      <c r="Y335" s="495" t="s">
        <v>1846</v>
      </c>
      <c r="Z335" s="495" t="s">
        <v>1846</v>
      </c>
      <c r="AA335" s="495" t="s">
        <v>1846</v>
      </c>
      <c r="AB335" s="495" t="s">
        <v>1846</v>
      </c>
      <c r="AC335" s="496" t="s">
        <v>1846</v>
      </c>
      <c r="AD335" s="130">
        <f>AD336+AD350+AD359+AD368</f>
        <v>194088</v>
      </c>
      <c r="AE335" s="98" t="s">
        <v>1820</v>
      </c>
      <c r="AF335" s="76" t="s">
        <v>1821</v>
      </c>
      <c r="AG335" s="77"/>
      <c r="AH335" s="161">
        <f>AH336+AH350+AH359+AH368</f>
        <v>194088000</v>
      </c>
      <c r="AI335" s="161">
        <f>AI336+AI350+AI359+AI368</f>
        <v>193799351</v>
      </c>
      <c r="AL335" s="161">
        <f>AL336+AL350+AL359+AL368</f>
        <v>131187909.94</v>
      </c>
    </row>
    <row r="336" spans="1:38" s="84" customFormat="1" ht="15">
      <c r="A336" s="75"/>
      <c r="B336" s="408" t="s">
        <v>1847</v>
      </c>
      <c r="C336" s="409"/>
      <c r="D336" s="409"/>
      <c r="E336" s="409"/>
      <c r="F336" s="409"/>
      <c r="G336" s="409"/>
      <c r="H336" s="424" t="s">
        <v>1848</v>
      </c>
      <c r="I336" s="425" t="s">
        <v>1848</v>
      </c>
      <c r="J336" s="425" t="s">
        <v>1848</v>
      </c>
      <c r="K336" s="425" t="s">
        <v>1848</v>
      </c>
      <c r="L336" s="425" t="s">
        <v>1848</v>
      </c>
      <c r="M336" s="425" t="s">
        <v>1848</v>
      </c>
      <c r="N336" s="425" t="s">
        <v>1848</v>
      </c>
      <c r="O336" s="425" t="s">
        <v>1848</v>
      </c>
      <c r="P336" s="425" t="s">
        <v>1848</v>
      </c>
      <c r="Q336" s="425" t="s">
        <v>1848</v>
      </c>
      <c r="R336" s="425"/>
      <c r="S336" s="425"/>
      <c r="T336" s="425"/>
      <c r="U336" s="425"/>
      <c r="V336" s="425" t="s">
        <v>1848</v>
      </c>
      <c r="W336" s="425" t="s">
        <v>1848</v>
      </c>
      <c r="X336" s="425" t="s">
        <v>1848</v>
      </c>
      <c r="Y336" s="425" t="s">
        <v>1848</v>
      </c>
      <c r="Z336" s="425" t="s">
        <v>1848</v>
      </c>
      <c r="AA336" s="425" t="s">
        <v>1848</v>
      </c>
      <c r="AB336" s="425" t="s">
        <v>1848</v>
      </c>
      <c r="AC336" s="426" t="s">
        <v>1848</v>
      </c>
      <c r="AD336" s="119">
        <f>AD337+AD346</f>
        <v>148942</v>
      </c>
      <c r="AE336" s="75" t="s">
        <v>1820</v>
      </c>
      <c r="AF336" s="76" t="s">
        <v>1821</v>
      </c>
      <c r="AG336" s="77"/>
      <c r="AH336" s="149">
        <f>AH337+AH346</f>
        <v>148942000</v>
      </c>
      <c r="AI336" s="149">
        <f>AI337+AI346</f>
        <v>148521187</v>
      </c>
      <c r="AL336" s="149">
        <f>AL337+AL346</f>
        <v>106229251.58000001</v>
      </c>
    </row>
    <row r="337" spans="1:38" s="84" customFormat="1" ht="15">
      <c r="A337" s="81"/>
      <c r="B337" s="427" t="s">
        <v>1849</v>
      </c>
      <c r="C337" s="428"/>
      <c r="D337" s="428"/>
      <c r="E337" s="428"/>
      <c r="F337" s="428"/>
      <c r="G337" s="428"/>
      <c r="H337" s="429" t="s">
        <v>1850</v>
      </c>
      <c r="I337" s="430" t="s">
        <v>1850</v>
      </c>
      <c r="J337" s="430" t="s">
        <v>1850</v>
      </c>
      <c r="K337" s="430" t="s">
        <v>1850</v>
      </c>
      <c r="L337" s="430" t="s">
        <v>1850</v>
      </c>
      <c r="M337" s="430" t="s">
        <v>1850</v>
      </c>
      <c r="N337" s="430" t="s">
        <v>1850</v>
      </c>
      <c r="O337" s="430" t="s">
        <v>1850</v>
      </c>
      <c r="P337" s="430" t="s">
        <v>1850</v>
      </c>
      <c r="Q337" s="430" t="s">
        <v>1850</v>
      </c>
      <c r="R337" s="430"/>
      <c r="S337" s="430"/>
      <c r="T337" s="430"/>
      <c r="U337" s="430"/>
      <c r="V337" s="430" t="s">
        <v>1850</v>
      </c>
      <c r="W337" s="430" t="s">
        <v>1850</v>
      </c>
      <c r="X337" s="430" t="s">
        <v>1850</v>
      </c>
      <c r="Y337" s="430" t="s">
        <v>1850</v>
      </c>
      <c r="Z337" s="430" t="s">
        <v>1850</v>
      </c>
      <c r="AA337" s="430" t="s">
        <v>1850</v>
      </c>
      <c r="AB337" s="430" t="s">
        <v>1850</v>
      </c>
      <c r="AC337" s="431" t="s">
        <v>1850</v>
      </c>
      <c r="AD337" s="120">
        <f>AD338+AD342</f>
        <v>63074</v>
      </c>
      <c r="AE337" s="81" t="s">
        <v>1820</v>
      </c>
      <c r="AF337" s="76" t="s">
        <v>1821</v>
      </c>
      <c r="AG337" s="77"/>
      <c r="AH337" s="150">
        <f>AH338+AH342</f>
        <v>63074000</v>
      </c>
      <c r="AI337" s="150">
        <f>AI338+AI342</f>
        <v>62596736</v>
      </c>
      <c r="AL337" s="150">
        <f>AL338+AL342</f>
        <v>46030633.370000005</v>
      </c>
    </row>
    <row r="338" spans="1:38" s="84" customFormat="1" ht="15">
      <c r="A338" s="99"/>
      <c r="B338" s="458" t="s">
        <v>1851</v>
      </c>
      <c r="C338" s="459"/>
      <c r="D338" s="459"/>
      <c r="E338" s="459"/>
      <c r="F338" s="459"/>
      <c r="G338" s="459"/>
      <c r="H338" s="460" t="s">
        <v>1852</v>
      </c>
      <c r="I338" s="461" t="s">
        <v>1852</v>
      </c>
      <c r="J338" s="461" t="s">
        <v>1852</v>
      </c>
      <c r="K338" s="461" t="s">
        <v>1852</v>
      </c>
      <c r="L338" s="461" t="s">
        <v>1852</v>
      </c>
      <c r="M338" s="461" t="s">
        <v>1852</v>
      </c>
      <c r="N338" s="461" t="s">
        <v>1852</v>
      </c>
      <c r="O338" s="461" t="s">
        <v>1852</v>
      </c>
      <c r="P338" s="461" t="s">
        <v>1852</v>
      </c>
      <c r="Q338" s="461" t="s">
        <v>1852</v>
      </c>
      <c r="R338" s="461"/>
      <c r="S338" s="461"/>
      <c r="T338" s="461"/>
      <c r="U338" s="461"/>
      <c r="V338" s="461" t="s">
        <v>1852</v>
      </c>
      <c r="W338" s="461" t="s">
        <v>1852</v>
      </c>
      <c r="X338" s="461" t="s">
        <v>1852</v>
      </c>
      <c r="Y338" s="461" t="s">
        <v>1852</v>
      </c>
      <c r="Z338" s="461" t="s">
        <v>1852</v>
      </c>
      <c r="AA338" s="461" t="s">
        <v>1852</v>
      </c>
      <c r="AB338" s="461" t="s">
        <v>1852</v>
      </c>
      <c r="AC338" s="462" t="s">
        <v>1852</v>
      </c>
      <c r="AD338" s="129">
        <f>SUM(AD339:AD341)</f>
        <v>55657</v>
      </c>
      <c r="AE338" s="99" t="s">
        <v>1820</v>
      </c>
      <c r="AF338" s="76" t="s">
        <v>1821</v>
      </c>
      <c r="AG338" s="77"/>
      <c r="AH338" s="159">
        <f>SUM(AH339:AH341)</f>
        <v>55657000</v>
      </c>
      <c r="AI338" s="159">
        <f>SUM(AI339:AI341)</f>
        <v>55430352</v>
      </c>
      <c r="AL338" s="159">
        <f>SUM(AL339:AL341)</f>
        <v>43438566.95</v>
      </c>
    </row>
    <row r="339" spans="1:38" s="84" customFormat="1" ht="15">
      <c r="A339" s="94"/>
      <c r="B339" s="396" t="s">
        <v>1853</v>
      </c>
      <c r="C339" s="397"/>
      <c r="D339" s="397"/>
      <c r="E339" s="397"/>
      <c r="F339" s="397"/>
      <c r="G339" s="397"/>
      <c r="H339" s="398" t="s">
        <v>1854</v>
      </c>
      <c r="I339" s="399" t="s">
        <v>1855</v>
      </c>
      <c r="J339" s="399" t="s">
        <v>1855</v>
      </c>
      <c r="K339" s="399" t="s">
        <v>1855</v>
      </c>
      <c r="L339" s="399" t="s">
        <v>1855</v>
      </c>
      <c r="M339" s="399" t="s">
        <v>1855</v>
      </c>
      <c r="N339" s="399" t="s">
        <v>1855</v>
      </c>
      <c r="O339" s="399" t="s">
        <v>1855</v>
      </c>
      <c r="P339" s="399" t="s">
        <v>1855</v>
      </c>
      <c r="Q339" s="399" t="s">
        <v>1855</v>
      </c>
      <c r="R339" s="399"/>
      <c r="S339" s="399"/>
      <c r="T339" s="399"/>
      <c r="U339" s="399"/>
      <c r="V339" s="399" t="s">
        <v>1855</v>
      </c>
      <c r="W339" s="399" t="s">
        <v>1855</v>
      </c>
      <c r="X339" s="399" t="s">
        <v>1855</v>
      </c>
      <c r="Y339" s="399" t="s">
        <v>1855</v>
      </c>
      <c r="Z339" s="399" t="s">
        <v>1855</v>
      </c>
      <c r="AA339" s="399" t="s">
        <v>1855</v>
      </c>
      <c r="AB339" s="399" t="s">
        <v>1855</v>
      </c>
      <c r="AC339" s="400" t="s">
        <v>1855</v>
      </c>
      <c r="AD339" s="121">
        <f>ROUND((AH339/1000),0)</f>
        <v>50746</v>
      </c>
      <c r="AE339" s="83" t="s">
        <v>1820</v>
      </c>
      <c r="AG339" s="77"/>
      <c r="AH339" s="151">
        <f>'Alimentazione CE Costi'!H433+'Alimentazione CE Costi'!H434+'Alimentazione CE Costi'!H436+'Alimentazione CE Costi'!H437+'Alimentazione CE Costi'!H439+'Alimentazione CE Costi'!H440+'Alimentazione CE Costi'!H442+'Alimentazione CE Costi'!H443+'Alimentazione CE Costi'!H444+'Alimentazione CE Costi'!H445+'Alimentazione CE Costi'!H447+'Alimentazione CE Costi'!H448</f>
        <v>50746000</v>
      </c>
      <c r="AI339" s="151">
        <f>'Alimentazione CE Costi'!I433+'Alimentazione CE Costi'!I434+'Alimentazione CE Costi'!I436+'Alimentazione CE Costi'!I437+'Alimentazione CE Costi'!I439+'Alimentazione CE Costi'!I440+'Alimentazione CE Costi'!I442+'Alimentazione CE Costi'!I443+'Alimentazione CE Costi'!I444+'Alimentazione CE Costi'!I445+'Alimentazione CE Costi'!I447+'Alimentazione CE Costi'!I448</f>
        <v>51143814</v>
      </c>
      <c r="AL339" s="151">
        <f>'Alimentazione CE Costi'!L433+'Alimentazione CE Costi'!L434+'Alimentazione CE Costi'!L436+'Alimentazione CE Costi'!L437+'Alimentazione CE Costi'!L439+'Alimentazione CE Costi'!L440+'Alimentazione CE Costi'!L442+'Alimentazione CE Costi'!L443+'Alimentazione CE Costi'!L444+'Alimentazione CE Costi'!L445+'Alimentazione CE Costi'!L447+'Alimentazione CE Costi'!L448</f>
        <v>39662783.46</v>
      </c>
    </row>
    <row r="340" spans="1:38" s="84" customFormat="1" ht="15">
      <c r="A340" s="94"/>
      <c r="B340" s="396" t="s">
        <v>1856</v>
      </c>
      <c r="C340" s="397"/>
      <c r="D340" s="397"/>
      <c r="E340" s="397"/>
      <c r="F340" s="397"/>
      <c r="G340" s="397"/>
      <c r="H340" s="398" t="s">
        <v>1857</v>
      </c>
      <c r="I340" s="399" t="s">
        <v>1855</v>
      </c>
      <c r="J340" s="399" t="s">
        <v>1855</v>
      </c>
      <c r="K340" s="399" t="s">
        <v>1855</v>
      </c>
      <c r="L340" s="399" t="s">
        <v>1855</v>
      </c>
      <c r="M340" s="399" t="s">
        <v>1855</v>
      </c>
      <c r="N340" s="399" t="s">
        <v>1855</v>
      </c>
      <c r="O340" s="399" t="s">
        <v>1855</v>
      </c>
      <c r="P340" s="399" t="s">
        <v>1855</v>
      </c>
      <c r="Q340" s="399" t="s">
        <v>1855</v>
      </c>
      <c r="R340" s="399"/>
      <c r="S340" s="399"/>
      <c r="T340" s="399"/>
      <c r="U340" s="399"/>
      <c r="V340" s="399" t="s">
        <v>1855</v>
      </c>
      <c r="W340" s="399" t="s">
        <v>1855</v>
      </c>
      <c r="X340" s="399" t="s">
        <v>1855</v>
      </c>
      <c r="Y340" s="399" t="s">
        <v>1855</v>
      </c>
      <c r="Z340" s="399" t="s">
        <v>1855</v>
      </c>
      <c r="AA340" s="399" t="s">
        <v>1855</v>
      </c>
      <c r="AB340" s="399" t="s">
        <v>1855</v>
      </c>
      <c r="AC340" s="400" t="s">
        <v>1855</v>
      </c>
      <c r="AD340" s="121">
        <f>ROUND((AH340/1000),0)</f>
        <v>4911</v>
      </c>
      <c r="AE340" s="83" t="s">
        <v>1820</v>
      </c>
      <c r="AG340" s="77"/>
      <c r="AH340" s="151">
        <f>'Alimentazione CE Costi'!H450+'Alimentazione CE Costi'!H451+'Alimentazione CE Costi'!H453+'Alimentazione CE Costi'!H454+'Alimentazione CE Costi'!H456+'Alimentazione CE Costi'!H457+'Alimentazione CE Costi'!H459+'Alimentazione CE Costi'!H460+'Alimentazione CE Costi'!H461+'Alimentazione CE Costi'!H462+'Alimentazione CE Costi'!H464+'Alimentazione CE Costi'!H465</f>
        <v>4911000</v>
      </c>
      <c r="AI340" s="151">
        <f>'Alimentazione CE Costi'!I450+'Alimentazione CE Costi'!I451+'Alimentazione CE Costi'!I453+'Alimentazione CE Costi'!I454+'Alimentazione CE Costi'!I456+'Alimentazione CE Costi'!I457+'Alimentazione CE Costi'!I459+'Alimentazione CE Costi'!I460+'Alimentazione CE Costi'!I461+'Alimentazione CE Costi'!I462+'Alimentazione CE Costi'!I464+'Alimentazione CE Costi'!I465</f>
        <v>4267538</v>
      </c>
      <c r="AL340" s="151">
        <f>'Alimentazione CE Costi'!L450+'Alimentazione CE Costi'!L451+'Alimentazione CE Costi'!L453+'Alimentazione CE Costi'!L454+'Alimentazione CE Costi'!L456+'Alimentazione CE Costi'!L457+'Alimentazione CE Costi'!L459+'Alimentazione CE Costi'!L460+'Alimentazione CE Costi'!L461+'Alimentazione CE Costi'!L462+'Alimentazione CE Costi'!L464+'Alimentazione CE Costi'!L465</f>
        <v>3775783.4899999998</v>
      </c>
    </row>
    <row r="341" spans="1:38" s="84" customFormat="1" ht="15">
      <c r="A341" s="94"/>
      <c r="B341" s="396" t="s">
        <v>1858</v>
      </c>
      <c r="C341" s="397"/>
      <c r="D341" s="397"/>
      <c r="E341" s="397"/>
      <c r="F341" s="397"/>
      <c r="G341" s="397"/>
      <c r="H341" s="398" t="s">
        <v>1859</v>
      </c>
      <c r="I341" s="399" t="s">
        <v>1855</v>
      </c>
      <c r="J341" s="399" t="s">
        <v>1855</v>
      </c>
      <c r="K341" s="399" t="s">
        <v>1855</v>
      </c>
      <c r="L341" s="399" t="s">
        <v>1855</v>
      </c>
      <c r="M341" s="399" t="s">
        <v>1855</v>
      </c>
      <c r="N341" s="399" t="s">
        <v>1855</v>
      </c>
      <c r="O341" s="399" t="s">
        <v>1855</v>
      </c>
      <c r="P341" s="399" t="s">
        <v>1855</v>
      </c>
      <c r="Q341" s="399" t="s">
        <v>1855</v>
      </c>
      <c r="R341" s="399"/>
      <c r="S341" s="399"/>
      <c r="T341" s="399"/>
      <c r="U341" s="399"/>
      <c r="V341" s="399" t="s">
        <v>1855</v>
      </c>
      <c r="W341" s="399" t="s">
        <v>1855</v>
      </c>
      <c r="X341" s="399" t="s">
        <v>1855</v>
      </c>
      <c r="Y341" s="399" t="s">
        <v>1855</v>
      </c>
      <c r="Z341" s="399" t="s">
        <v>1855</v>
      </c>
      <c r="AA341" s="399" t="s">
        <v>1855</v>
      </c>
      <c r="AB341" s="399" t="s">
        <v>1855</v>
      </c>
      <c r="AC341" s="400" t="s">
        <v>1855</v>
      </c>
      <c r="AD341" s="121">
        <f>ROUND((AH341/1000),0)</f>
        <v>0</v>
      </c>
      <c r="AE341" s="83" t="s">
        <v>1820</v>
      </c>
      <c r="AG341" s="77"/>
      <c r="AH341" s="151">
        <f>'Alimentazione CE Costi'!H466</f>
        <v>0</v>
      </c>
      <c r="AI341" s="151">
        <f>'Alimentazione CE Costi'!I466</f>
        <v>19000</v>
      </c>
      <c r="AL341" s="151">
        <f>'Alimentazione CE Costi'!L466</f>
        <v>0</v>
      </c>
    </row>
    <row r="342" spans="1:38" s="84" customFormat="1" ht="15">
      <c r="A342" s="99"/>
      <c r="B342" s="458" t="s">
        <v>1860</v>
      </c>
      <c r="C342" s="459"/>
      <c r="D342" s="459"/>
      <c r="E342" s="459"/>
      <c r="F342" s="459"/>
      <c r="G342" s="459"/>
      <c r="H342" s="460" t="s">
        <v>1861</v>
      </c>
      <c r="I342" s="461" t="s">
        <v>1861</v>
      </c>
      <c r="J342" s="461" t="s">
        <v>1861</v>
      </c>
      <c r="K342" s="461" t="s">
        <v>1861</v>
      </c>
      <c r="L342" s="461" t="s">
        <v>1861</v>
      </c>
      <c r="M342" s="461" t="s">
        <v>1861</v>
      </c>
      <c r="N342" s="461" t="s">
        <v>1861</v>
      </c>
      <c r="O342" s="461" t="s">
        <v>1861</v>
      </c>
      <c r="P342" s="461" t="s">
        <v>1861</v>
      </c>
      <c r="Q342" s="461" t="s">
        <v>1861</v>
      </c>
      <c r="R342" s="461"/>
      <c r="S342" s="461"/>
      <c r="T342" s="461"/>
      <c r="U342" s="461"/>
      <c r="V342" s="461" t="s">
        <v>1861</v>
      </c>
      <c r="W342" s="461" t="s">
        <v>1861</v>
      </c>
      <c r="X342" s="461" t="s">
        <v>1861</v>
      </c>
      <c r="Y342" s="461" t="s">
        <v>1861</v>
      </c>
      <c r="Z342" s="461" t="s">
        <v>1861</v>
      </c>
      <c r="AA342" s="461" t="s">
        <v>1861</v>
      </c>
      <c r="AB342" s="461" t="s">
        <v>1861</v>
      </c>
      <c r="AC342" s="462" t="s">
        <v>1861</v>
      </c>
      <c r="AD342" s="129">
        <f>SUM(AD343:AD345)</f>
        <v>7417</v>
      </c>
      <c r="AE342" s="99" t="s">
        <v>1820</v>
      </c>
      <c r="AF342" s="76" t="s">
        <v>1821</v>
      </c>
      <c r="AG342" s="77"/>
      <c r="AH342" s="159">
        <f>SUM(AH343:AH345)</f>
        <v>7417000</v>
      </c>
      <c r="AI342" s="159">
        <f>SUM(AI343:AI345)</f>
        <v>7166384</v>
      </c>
      <c r="AL342" s="159">
        <f>SUM(AL343:AL345)</f>
        <v>2592066.42</v>
      </c>
    </row>
    <row r="343" spans="1:38" s="84" customFormat="1" ht="15">
      <c r="A343" s="94"/>
      <c r="B343" s="396" t="s">
        <v>1862</v>
      </c>
      <c r="C343" s="397"/>
      <c r="D343" s="397"/>
      <c r="E343" s="397"/>
      <c r="F343" s="397"/>
      <c r="G343" s="397"/>
      <c r="H343" s="398" t="s">
        <v>1863</v>
      </c>
      <c r="I343" s="399" t="s">
        <v>1855</v>
      </c>
      <c r="J343" s="399" t="s">
        <v>1855</v>
      </c>
      <c r="K343" s="399" t="s">
        <v>1855</v>
      </c>
      <c r="L343" s="399" t="s">
        <v>1855</v>
      </c>
      <c r="M343" s="399" t="s">
        <v>1855</v>
      </c>
      <c r="N343" s="399" t="s">
        <v>1855</v>
      </c>
      <c r="O343" s="399" t="s">
        <v>1855</v>
      </c>
      <c r="P343" s="399" t="s">
        <v>1855</v>
      </c>
      <c r="Q343" s="399" t="s">
        <v>1855</v>
      </c>
      <c r="R343" s="399"/>
      <c r="S343" s="399"/>
      <c r="T343" s="399"/>
      <c r="U343" s="399"/>
      <c r="V343" s="399" t="s">
        <v>1855</v>
      </c>
      <c r="W343" s="399" t="s">
        <v>1855</v>
      </c>
      <c r="X343" s="399" t="s">
        <v>1855</v>
      </c>
      <c r="Y343" s="399" t="s">
        <v>1855</v>
      </c>
      <c r="Z343" s="399" t="s">
        <v>1855</v>
      </c>
      <c r="AA343" s="399" t="s">
        <v>1855</v>
      </c>
      <c r="AB343" s="399" t="s">
        <v>1855</v>
      </c>
      <c r="AC343" s="400" t="s">
        <v>1855</v>
      </c>
      <c r="AD343" s="121">
        <f>ROUND((AH343/1000),0)</f>
        <v>6083</v>
      </c>
      <c r="AE343" s="83" t="s">
        <v>1820</v>
      </c>
      <c r="AG343" s="77"/>
      <c r="AH343" s="151">
        <f>'Alimentazione CE Costi'!H469+'Alimentazione CE Costi'!H470+'Alimentazione CE Costi'!H471+'Alimentazione CE Costi'!H472+'Alimentazione CE Costi'!H474+'Alimentazione CE Costi'!H475+'Alimentazione CE Costi'!H476+'Alimentazione CE Costi'!H477</f>
        <v>6083000</v>
      </c>
      <c r="AI343" s="151">
        <f>'Alimentazione CE Costi'!I469+'Alimentazione CE Costi'!I470+'Alimentazione CE Costi'!I471+'Alimentazione CE Costi'!I472+'Alimentazione CE Costi'!I474+'Alimentazione CE Costi'!I475+'Alimentazione CE Costi'!I476+'Alimentazione CE Costi'!I477</f>
        <v>6678814</v>
      </c>
      <c r="AL343" s="151">
        <f>'Alimentazione CE Costi'!L469+'Alimentazione CE Costi'!L470+'Alimentazione CE Costi'!L471+'Alimentazione CE Costi'!L472+'Alimentazione CE Costi'!L474+'Alimentazione CE Costi'!L475+'Alimentazione CE Costi'!L476+'Alimentazione CE Costi'!L477</f>
        <v>2114179.43</v>
      </c>
    </row>
    <row r="344" spans="1:38" s="84" customFormat="1" ht="15">
      <c r="A344" s="94"/>
      <c r="B344" s="396" t="s">
        <v>1864</v>
      </c>
      <c r="C344" s="397"/>
      <c r="D344" s="397"/>
      <c r="E344" s="397"/>
      <c r="F344" s="397"/>
      <c r="G344" s="397"/>
      <c r="H344" s="398" t="s">
        <v>1865</v>
      </c>
      <c r="I344" s="399" t="s">
        <v>1855</v>
      </c>
      <c r="J344" s="399" t="s">
        <v>1855</v>
      </c>
      <c r="K344" s="399" t="s">
        <v>1855</v>
      </c>
      <c r="L344" s="399" t="s">
        <v>1855</v>
      </c>
      <c r="M344" s="399" t="s">
        <v>1855</v>
      </c>
      <c r="N344" s="399" t="s">
        <v>1855</v>
      </c>
      <c r="O344" s="399" t="s">
        <v>1855</v>
      </c>
      <c r="P344" s="399" t="s">
        <v>1855</v>
      </c>
      <c r="Q344" s="399" t="s">
        <v>1855</v>
      </c>
      <c r="R344" s="399"/>
      <c r="S344" s="399"/>
      <c r="T344" s="399"/>
      <c r="U344" s="399"/>
      <c r="V344" s="399" t="s">
        <v>1855</v>
      </c>
      <c r="W344" s="399" t="s">
        <v>1855</v>
      </c>
      <c r="X344" s="399" t="s">
        <v>1855</v>
      </c>
      <c r="Y344" s="399" t="s">
        <v>1855</v>
      </c>
      <c r="Z344" s="399" t="s">
        <v>1855</v>
      </c>
      <c r="AA344" s="399" t="s">
        <v>1855</v>
      </c>
      <c r="AB344" s="399" t="s">
        <v>1855</v>
      </c>
      <c r="AC344" s="400" t="s">
        <v>1855</v>
      </c>
      <c r="AD344" s="121">
        <f>ROUND((AH344/1000),0)</f>
        <v>1334</v>
      </c>
      <c r="AE344" s="83" t="s">
        <v>1820</v>
      </c>
      <c r="AG344" s="77"/>
      <c r="AH344" s="151">
        <f>'Alimentazione CE Costi'!H479+'Alimentazione CE Costi'!H480+'Alimentazione CE Costi'!H481+'Alimentazione CE Costi'!H482+'Alimentazione CE Costi'!H484+'Alimentazione CE Costi'!H485+'Alimentazione CE Costi'!H486+'Alimentazione CE Costi'!H487</f>
        <v>1334000</v>
      </c>
      <c r="AI344" s="151">
        <f>'Alimentazione CE Costi'!I479+'Alimentazione CE Costi'!I480+'Alimentazione CE Costi'!I481+'Alimentazione CE Costi'!I482+'Alimentazione CE Costi'!I484+'Alimentazione CE Costi'!I485+'Alimentazione CE Costi'!I486+'Alimentazione CE Costi'!I487</f>
        <v>487570</v>
      </c>
      <c r="AL344" s="151">
        <f>'Alimentazione CE Costi'!L479+'Alimentazione CE Costi'!L480+'Alimentazione CE Costi'!L481+'Alimentazione CE Costi'!L482+'Alimentazione CE Costi'!L484+'Alimentazione CE Costi'!L485+'Alimentazione CE Costi'!L486+'Alimentazione CE Costi'!L487</f>
        <v>477886.99</v>
      </c>
    </row>
    <row r="345" spans="1:38" s="84" customFormat="1" ht="15">
      <c r="A345" s="94"/>
      <c r="B345" s="396" t="s">
        <v>1866</v>
      </c>
      <c r="C345" s="397"/>
      <c r="D345" s="397"/>
      <c r="E345" s="397"/>
      <c r="F345" s="397"/>
      <c r="G345" s="397"/>
      <c r="H345" s="398" t="s">
        <v>1867</v>
      </c>
      <c r="I345" s="399" t="s">
        <v>1855</v>
      </c>
      <c r="J345" s="399" t="s">
        <v>1855</v>
      </c>
      <c r="K345" s="399" t="s">
        <v>1855</v>
      </c>
      <c r="L345" s="399" t="s">
        <v>1855</v>
      </c>
      <c r="M345" s="399" t="s">
        <v>1855</v>
      </c>
      <c r="N345" s="399" t="s">
        <v>1855</v>
      </c>
      <c r="O345" s="399" t="s">
        <v>1855</v>
      </c>
      <c r="P345" s="399" t="s">
        <v>1855</v>
      </c>
      <c r="Q345" s="399" t="s">
        <v>1855</v>
      </c>
      <c r="R345" s="399"/>
      <c r="S345" s="399"/>
      <c r="T345" s="399"/>
      <c r="U345" s="399"/>
      <c r="V345" s="399" t="s">
        <v>1855</v>
      </c>
      <c r="W345" s="399" t="s">
        <v>1855</v>
      </c>
      <c r="X345" s="399" t="s">
        <v>1855</v>
      </c>
      <c r="Y345" s="399" t="s">
        <v>1855</v>
      </c>
      <c r="Z345" s="399" t="s">
        <v>1855</v>
      </c>
      <c r="AA345" s="399" t="s">
        <v>1855</v>
      </c>
      <c r="AB345" s="399" t="s">
        <v>1855</v>
      </c>
      <c r="AC345" s="400" t="s">
        <v>1855</v>
      </c>
      <c r="AD345" s="121">
        <f>ROUND((AH345/1000),0)</f>
        <v>0</v>
      </c>
      <c r="AE345" s="83" t="s">
        <v>1820</v>
      </c>
      <c r="AG345" s="77"/>
      <c r="AH345" s="151">
        <f>'Alimentazione CE Costi'!H488</f>
        <v>0</v>
      </c>
      <c r="AI345" s="151">
        <f>'Alimentazione CE Costi'!I488</f>
        <v>0</v>
      </c>
      <c r="AL345" s="151">
        <f>'Alimentazione CE Costi'!L488</f>
        <v>0</v>
      </c>
    </row>
    <row r="346" spans="1:38" s="84" customFormat="1" ht="15">
      <c r="A346" s="90"/>
      <c r="B346" s="427" t="s">
        <v>1868</v>
      </c>
      <c r="C346" s="428"/>
      <c r="D346" s="428"/>
      <c r="E346" s="428"/>
      <c r="F346" s="428"/>
      <c r="G346" s="428"/>
      <c r="H346" s="429" t="s">
        <v>1869</v>
      </c>
      <c r="I346" s="430" t="s">
        <v>1869</v>
      </c>
      <c r="J346" s="430" t="s">
        <v>1869</v>
      </c>
      <c r="K346" s="430" t="s">
        <v>1869</v>
      </c>
      <c r="L346" s="430" t="s">
        <v>1869</v>
      </c>
      <c r="M346" s="430" t="s">
        <v>1869</v>
      </c>
      <c r="N346" s="430" t="s">
        <v>1869</v>
      </c>
      <c r="O346" s="430" t="s">
        <v>1869</v>
      </c>
      <c r="P346" s="430" t="s">
        <v>1869</v>
      </c>
      <c r="Q346" s="430" t="s">
        <v>1869</v>
      </c>
      <c r="R346" s="430"/>
      <c r="S346" s="430"/>
      <c r="T346" s="430"/>
      <c r="U346" s="430"/>
      <c r="V346" s="430" t="s">
        <v>1869</v>
      </c>
      <c r="W346" s="430" t="s">
        <v>1869</v>
      </c>
      <c r="X346" s="430" t="s">
        <v>1869</v>
      </c>
      <c r="Y346" s="430" t="s">
        <v>1869</v>
      </c>
      <c r="Z346" s="430" t="s">
        <v>1869</v>
      </c>
      <c r="AA346" s="430" t="s">
        <v>1869</v>
      </c>
      <c r="AB346" s="430" t="s">
        <v>1869</v>
      </c>
      <c r="AC346" s="431" t="s">
        <v>1869</v>
      </c>
      <c r="AD346" s="120">
        <f>SUM(AD347:AD349)</f>
        <v>85868</v>
      </c>
      <c r="AE346" s="90" t="s">
        <v>1820</v>
      </c>
      <c r="AF346" s="76" t="s">
        <v>1821</v>
      </c>
      <c r="AG346" s="77"/>
      <c r="AH346" s="150">
        <f>SUM(AH347:AH349)</f>
        <v>85868000</v>
      </c>
      <c r="AI346" s="150">
        <f>SUM(AI347:AI349)</f>
        <v>85924451</v>
      </c>
      <c r="AL346" s="150">
        <f>SUM(AL347:AL349)</f>
        <v>60198618.21</v>
      </c>
    </row>
    <row r="347" spans="1:38" s="84" customFormat="1" ht="15">
      <c r="A347" s="94"/>
      <c r="B347" s="396" t="s">
        <v>1870</v>
      </c>
      <c r="C347" s="397"/>
      <c r="D347" s="397"/>
      <c r="E347" s="397"/>
      <c r="F347" s="397"/>
      <c r="G347" s="397"/>
      <c r="H347" s="398" t="s">
        <v>1871</v>
      </c>
      <c r="I347" s="399" t="s">
        <v>1855</v>
      </c>
      <c r="J347" s="399" t="s">
        <v>1855</v>
      </c>
      <c r="K347" s="399" t="s">
        <v>1855</v>
      </c>
      <c r="L347" s="399" t="s">
        <v>1855</v>
      </c>
      <c r="M347" s="399" t="s">
        <v>1855</v>
      </c>
      <c r="N347" s="399" t="s">
        <v>1855</v>
      </c>
      <c r="O347" s="399" t="s">
        <v>1855</v>
      </c>
      <c r="P347" s="399" t="s">
        <v>1855</v>
      </c>
      <c r="Q347" s="399" t="s">
        <v>1855</v>
      </c>
      <c r="R347" s="399"/>
      <c r="S347" s="399"/>
      <c r="T347" s="399"/>
      <c r="U347" s="399"/>
      <c r="V347" s="399" t="s">
        <v>1855</v>
      </c>
      <c r="W347" s="399" t="s">
        <v>1855</v>
      </c>
      <c r="X347" s="399" t="s">
        <v>1855</v>
      </c>
      <c r="Y347" s="399" t="s">
        <v>1855</v>
      </c>
      <c r="Z347" s="399" t="s">
        <v>1855</v>
      </c>
      <c r="AA347" s="399" t="s">
        <v>1855</v>
      </c>
      <c r="AB347" s="399" t="s">
        <v>1855</v>
      </c>
      <c r="AC347" s="400" t="s">
        <v>1855</v>
      </c>
      <c r="AD347" s="121">
        <f>ROUND((AH347/1000),0)</f>
        <v>80261</v>
      </c>
      <c r="AE347" s="83" t="s">
        <v>1820</v>
      </c>
      <c r="AG347" s="77"/>
      <c r="AH347" s="151">
        <f>'Alimentazione CE Costi'!H491+'Alimentazione CE Costi'!H492+'Alimentazione CE Costi'!H493+'Alimentazione CE Costi'!H494+'Alimentazione CE Costi'!H495+'Alimentazione CE Costi'!H496+'Alimentazione CE Costi'!H497+'Alimentazione CE Costi'!H498+'Alimentazione CE Costi'!H499+'Alimentazione CE Costi'!H500</f>
        <v>80261000</v>
      </c>
      <c r="AI347" s="151">
        <f>'Alimentazione CE Costi'!I491+'Alimentazione CE Costi'!I492+'Alimentazione CE Costi'!I493+'Alimentazione CE Costi'!I494+'Alimentazione CE Costi'!I495+'Alimentazione CE Costi'!I496+'Alimentazione CE Costi'!I497+'Alimentazione CE Costi'!I498+'Alimentazione CE Costi'!I499+'Alimentazione CE Costi'!I500</f>
        <v>80375968</v>
      </c>
      <c r="AL347" s="151">
        <f>'Alimentazione CE Costi'!L491+'Alimentazione CE Costi'!L492+'Alimentazione CE Costi'!L493+'Alimentazione CE Costi'!L494+'Alimentazione CE Costi'!L495+'Alimentazione CE Costi'!L496+'Alimentazione CE Costi'!L497+'Alimentazione CE Costi'!L498+'Alimentazione CE Costi'!L499+'Alimentazione CE Costi'!L500</f>
        <v>56378645.92</v>
      </c>
    </row>
    <row r="348" spans="1:38" s="84" customFormat="1" ht="15">
      <c r="A348" s="94"/>
      <c r="B348" s="396" t="s">
        <v>1872</v>
      </c>
      <c r="C348" s="397"/>
      <c r="D348" s="397"/>
      <c r="E348" s="397"/>
      <c r="F348" s="397"/>
      <c r="G348" s="397"/>
      <c r="H348" s="398" t="s">
        <v>1873</v>
      </c>
      <c r="I348" s="399" t="s">
        <v>1855</v>
      </c>
      <c r="J348" s="399" t="s">
        <v>1855</v>
      </c>
      <c r="K348" s="399" t="s">
        <v>1855</v>
      </c>
      <c r="L348" s="399" t="s">
        <v>1855</v>
      </c>
      <c r="M348" s="399" t="s">
        <v>1855</v>
      </c>
      <c r="N348" s="399" t="s">
        <v>1855</v>
      </c>
      <c r="O348" s="399" t="s">
        <v>1855</v>
      </c>
      <c r="P348" s="399" t="s">
        <v>1855</v>
      </c>
      <c r="Q348" s="399" t="s">
        <v>1855</v>
      </c>
      <c r="R348" s="399"/>
      <c r="S348" s="399"/>
      <c r="T348" s="399"/>
      <c r="U348" s="399"/>
      <c r="V348" s="399" t="s">
        <v>1855</v>
      </c>
      <c r="W348" s="399" t="s">
        <v>1855</v>
      </c>
      <c r="X348" s="399" t="s">
        <v>1855</v>
      </c>
      <c r="Y348" s="399" t="s">
        <v>1855</v>
      </c>
      <c r="Z348" s="399" t="s">
        <v>1855</v>
      </c>
      <c r="AA348" s="399" t="s">
        <v>1855</v>
      </c>
      <c r="AB348" s="399" t="s">
        <v>1855</v>
      </c>
      <c r="AC348" s="400" t="s">
        <v>1855</v>
      </c>
      <c r="AD348" s="121">
        <f>ROUND((AH348/1000),0)</f>
        <v>5607</v>
      </c>
      <c r="AE348" s="83" t="s">
        <v>1820</v>
      </c>
      <c r="AG348" s="77"/>
      <c r="AH348" s="151">
        <f>'Alimentazione CE Costi'!H502+'Alimentazione CE Costi'!H503+'Alimentazione CE Costi'!H504+'Alimentazione CE Costi'!H505+'Alimentazione CE Costi'!H506+'Alimentazione CE Costi'!H508+'Alimentazione CE Costi'!H509+'Alimentazione CE Costi'!H510+'Alimentazione CE Costi'!H511</f>
        <v>5607000</v>
      </c>
      <c r="AI348" s="151">
        <f>'Alimentazione CE Costi'!I502+'Alimentazione CE Costi'!I503+'Alimentazione CE Costi'!I504+'Alimentazione CE Costi'!I505+'Alimentazione CE Costi'!I506+'Alimentazione CE Costi'!I508+'Alimentazione CE Costi'!I509+'Alimentazione CE Costi'!I510+'Alimentazione CE Costi'!I511</f>
        <v>5539483</v>
      </c>
      <c r="AL348" s="151">
        <f>'Alimentazione CE Costi'!L502+'Alimentazione CE Costi'!L503+'Alimentazione CE Costi'!L504+'Alimentazione CE Costi'!L505+'Alimentazione CE Costi'!L506+'Alimentazione CE Costi'!L508+'Alimentazione CE Costi'!L509+'Alimentazione CE Costi'!L510+'Alimentazione CE Costi'!L511</f>
        <v>3819972.29</v>
      </c>
    </row>
    <row r="349" spans="1:38" s="84" customFormat="1" ht="15">
      <c r="A349" s="94"/>
      <c r="B349" s="396" t="s">
        <v>1874</v>
      </c>
      <c r="C349" s="397"/>
      <c r="D349" s="397"/>
      <c r="E349" s="397"/>
      <c r="F349" s="397"/>
      <c r="G349" s="397"/>
      <c r="H349" s="398" t="s">
        <v>1875</v>
      </c>
      <c r="I349" s="399" t="s">
        <v>1855</v>
      </c>
      <c r="J349" s="399" t="s">
        <v>1855</v>
      </c>
      <c r="K349" s="399" t="s">
        <v>1855</v>
      </c>
      <c r="L349" s="399" t="s">
        <v>1855</v>
      </c>
      <c r="M349" s="399" t="s">
        <v>1855</v>
      </c>
      <c r="N349" s="399" t="s">
        <v>1855</v>
      </c>
      <c r="O349" s="399" t="s">
        <v>1855</v>
      </c>
      <c r="P349" s="399" t="s">
        <v>1855</v>
      </c>
      <c r="Q349" s="399" t="s">
        <v>1855</v>
      </c>
      <c r="R349" s="399"/>
      <c r="S349" s="399"/>
      <c r="T349" s="399"/>
      <c r="U349" s="399"/>
      <c r="V349" s="399" t="s">
        <v>1855</v>
      </c>
      <c r="W349" s="399" t="s">
        <v>1855</v>
      </c>
      <c r="X349" s="399" t="s">
        <v>1855</v>
      </c>
      <c r="Y349" s="399" t="s">
        <v>1855</v>
      </c>
      <c r="Z349" s="399" t="s">
        <v>1855</v>
      </c>
      <c r="AA349" s="399" t="s">
        <v>1855</v>
      </c>
      <c r="AB349" s="399" t="s">
        <v>1855</v>
      </c>
      <c r="AC349" s="400" t="s">
        <v>1855</v>
      </c>
      <c r="AD349" s="121">
        <f>ROUND((AH349/1000),0)</f>
        <v>0</v>
      </c>
      <c r="AE349" s="83" t="s">
        <v>1820</v>
      </c>
      <c r="AG349" s="77"/>
      <c r="AH349" s="151">
        <f>'Alimentazione CE Costi'!H512</f>
        <v>0</v>
      </c>
      <c r="AI349" s="151">
        <f>'Alimentazione CE Costi'!I512</f>
        <v>9000</v>
      </c>
      <c r="AL349" s="151">
        <f>'Alimentazione CE Costi'!L512</f>
        <v>0</v>
      </c>
    </row>
    <row r="350" spans="1:38" s="84" customFormat="1" ht="15">
      <c r="A350" s="100"/>
      <c r="B350" s="408" t="s">
        <v>1876</v>
      </c>
      <c r="C350" s="409"/>
      <c r="D350" s="409"/>
      <c r="E350" s="409"/>
      <c r="F350" s="409"/>
      <c r="G350" s="409"/>
      <c r="H350" s="424" t="s">
        <v>1877</v>
      </c>
      <c r="I350" s="425" t="s">
        <v>1877</v>
      </c>
      <c r="J350" s="425" t="s">
        <v>1877</v>
      </c>
      <c r="K350" s="425" t="s">
        <v>1877</v>
      </c>
      <c r="L350" s="425" t="s">
        <v>1877</v>
      </c>
      <c r="M350" s="425" t="s">
        <v>1877</v>
      </c>
      <c r="N350" s="425" t="s">
        <v>1877</v>
      </c>
      <c r="O350" s="425" t="s">
        <v>1877</v>
      </c>
      <c r="P350" s="425" t="s">
        <v>1877</v>
      </c>
      <c r="Q350" s="425" t="s">
        <v>1877</v>
      </c>
      <c r="R350" s="425"/>
      <c r="S350" s="425"/>
      <c r="T350" s="425"/>
      <c r="U350" s="425"/>
      <c r="V350" s="425" t="s">
        <v>1877</v>
      </c>
      <c r="W350" s="425" t="s">
        <v>1877</v>
      </c>
      <c r="X350" s="425" t="s">
        <v>1877</v>
      </c>
      <c r="Y350" s="425" t="s">
        <v>1877</v>
      </c>
      <c r="Z350" s="425" t="s">
        <v>1877</v>
      </c>
      <c r="AA350" s="425" t="s">
        <v>1877</v>
      </c>
      <c r="AB350" s="425" t="s">
        <v>1877</v>
      </c>
      <c r="AC350" s="426" t="s">
        <v>1877</v>
      </c>
      <c r="AD350" s="119">
        <f>AD351+AD355</f>
        <v>1030</v>
      </c>
      <c r="AE350" s="100" t="s">
        <v>1820</v>
      </c>
      <c r="AF350" s="76" t="s">
        <v>1821</v>
      </c>
      <c r="AG350" s="77"/>
      <c r="AH350" s="149">
        <f>AH351+AH355</f>
        <v>1030000</v>
      </c>
      <c r="AI350" s="149">
        <f>AI351+AI355</f>
        <v>1031506</v>
      </c>
      <c r="AL350" s="149">
        <f>AL351+AL355</f>
        <v>619960.35</v>
      </c>
    </row>
    <row r="351" spans="1:38" s="84" customFormat="1" ht="15">
      <c r="A351" s="90"/>
      <c r="B351" s="427" t="s">
        <v>1878</v>
      </c>
      <c r="C351" s="428"/>
      <c r="D351" s="428"/>
      <c r="E351" s="428"/>
      <c r="F351" s="428"/>
      <c r="G351" s="428"/>
      <c r="H351" s="429" t="s">
        <v>1855</v>
      </c>
      <c r="I351" s="430" t="s">
        <v>1855</v>
      </c>
      <c r="J351" s="430" t="s">
        <v>1855</v>
      </c>
      <c r="K351" s="430" t="s">
        <v>1855</v>
      </c>
      <c r="L351" s="430" t="s">
        <v>1855</v>
      </c>
      <c r="M351" s="430" t="s">
        <v>1855</v>
      </c>
      <c r="N351" s="430" t="s">
        <v>1855</v>
      </c>
      <c r="O351" s="430" t="s">
        <v>1855</v>
      </c>
      <c r="P351" s="430" t="s">
        <v>1855</v>
      </c>
      <c r="Q351" s="430" t="s">
        <v>1855</v>
      </c>
      <c r="R351" s="430"/>
      <c r="S351" s="430"/>
      <c r="T351" s="430"/>
      <c r="U351" s="430"/>
      <c r="V351" s="430" t="s">
        <v>1855</v>
      </c>
      <c r="W351" s="430" t="s">
        <v>1855</v>
      </c>
      <c r="X351" s="430" t="s">
        <v>1855</v>
      </c>
      <c r="Y351" s="430" t="s">
        <v>1855</v>
      </c>
      <c r="Z351" s="430" t="s">
        <v>1855</v>
      </c>
      <c r="AA351" s="430" t="s">
        <v>1855</v>
      </c>
      <c r="AB351" s="430" t="s">
        <v>1855</v>
      </c>
      <c r="AC351" s="431" t="s">
        <v>1855</v>
      </c>
      <c r="AD351" s="120">
        <f>SUM(AD352:AD354)</f>
        <v>1030</v>
      </c>
      <c r="AE351" s="81" t="s">
        <v>1820</v>
      </c>
      <c r="AF351" s="76" t="s">
        <v>1821</v>
      </c>
      <c r="AG351" s="77"/>
      <c r="AH351" s="150">
        <f>SUM(AH352:AH354)</f>
        <v>1030000</v>
      </c>
      <c r="AI351" s="150">
        <f>SUM(AI352:AI354)</f>
        <v>1031506</v>
      </c>
      <c r="AL351" s="150">
        <f>SUM(AL352:AL354)</f>
        <v>619960.35</v>
      </c>
    </row>
    <row r="352" spans="1:38" s="84" customFormat="1" ht="15">
      <c r="A352" s="94"/>
      <c r="B352" s="396" t="s">
        <v>1879</v>
      </c>
      <c r="C352" s="397"/>
      <c r="D352" s="397"/>
      <c r="E352" s="397"/>
      <c r="F352" s="397"/>
      <c r="G352" s="397"/>
      <c r="H352" s="398" t="s">
        <v>1880</v>
      </c>
      <c r="I352" s="399" t="s">
        <v>1855</v>
      </c>
      <c r="J352" s="399" t="s">
        <v>1855</v>
      </c>
      <c r="K352" s="399" t="s">
        <v>1855</v>
      </c>
      <c r="L352" s="399" t="s">
        <v>1855</v>
      </c>
      <c r="M352" s="399" t="s">
        <v>1855</v>
      </c>
      <c r="N352" s="399" t="s">
        <v>1855</v>
      </c>
      <c r="O352" s="399" t="s">
        <v>1855</v>
      </c>
      <c r="P352" s="399" t="s">
        <v>1855</v>
      </c>
      <c r="Q352" s="399" t="s">
        <v>1855</v>
      </c>
      <c r="R352" s="399"/>
      <c r="S352" s="399"/>
      <c r="T352" s="399"/>
      <c r="U352" s="399"/>
      <c r="V352" s="399" t="s">
        <v>1855</v>
      </c>
      <c r="W352" s="399" t="s">
        <v>1855</v>
      </c>
      <c r="X352" s="399" t="s">
        <v>1855</v>
      </c>
      <c r="Y352" s="399" t="s">
        <v>1855</v>
      </c>
      <c r="Z352" s="399" t="s">
        <v>1855</v>
      </c>
      <c r="AA352" s="399" t="s">
        <v>1855</v>
      </c>
      <c r="AB352" s="399" t="s">
        <v>1855</v>
      </c>
      <c r="AC352" s="400" t="s">
        <v>1855</v>
      </c>
      <c r="AD352" s="121">
        <f>ROUND((AH352/1000),0)</f>
        <v>853</v>
      </c>
      <c r="AE352" s="83" t="s">
        <v>1820</v>
      </c>
      <c r="AG352" s="77"/>
      <c r="AH352" s="151">
        <f>'Alimentazione CE Costi'!H516+'Alimentazione CE Costi'!H517+'Alimentazione CE Costi'!H518+'Alimentazione CE Costi'!H519+'Alimentazione CE Costi'!H521+'Alimentazione CE Costi'!H522+'Alimentazione CE Costi'!H523+'Alimentazione CE Costi'!H524</f>
        <v>853000</v>
      </c>
      <c r="AI352" s="151">
        <f>'Alimentazione CE Costi'!I516+'Alimentazione CE Costi'!I517+'Alimentazione CE Costi'!I518+'Alimentazione CE Costi'!I519+'Alimentazione CE Costi'!I521+'Alimentazione CE Costi'!I522+'Alimentazione CE Costi'!I523+'Alimentazione CE Costi'!I524</f>
        <v>941619</v>
      </c>
      <c r="AL352" s="151">
        <f>'Alimentazione CE Costi'!L516+'Alimentazione CE Costi'!L517+'Alimentazione CE Costi'!L518+'Alimentazione CE Costi'!L519+'Alimentazione CE Costi'!L521+'Alimentazione CE Costi'!L522+'Alimentazione CE Costi'!L523+'Alimentazione CE Costi'!L524</f>
        <v>531473.09</v>
      </c>
    </row>
    <row r="353" spans="1:38" s="84" customFormat="1" ht="15">
      <c r="A353" s="94"/>
      <c r="B353" s="396" t="s">
        <v>1881</v>
      </c>
      <c r="C353" s="397"/>
      <c r="D353" s="397"/>
      <c r="E353" s="397"/>
      <c r="F353" s="397"/>
      <c r="G353" s="397"/>
      <c r="H353" s="398" t="s">
        <v>1882</v>
      </c>
      <c r="I353" s="399" t="s">
        <v>1855</v>
      </c>
      <c r="J353" s="399" t="s">
        <v>1855</v>
      </c>
      <c r="K353" s="399" t="s">
        <v>1855</v>
      </c>
      <c r="L353" s="399" t="s">
        <v>1855</v>
      </c>
      <c r="M353" s="399" t="s">
        <v>1855</v>
      </c>
      <c r="N353" s="399" t="s">
        <v>1855</v>
      </c>
      <c r="O353" s="399" t="s">
        <v>1855</v>
      </c>
      <c r="P353" s="399" t="s">
        <v>1855</v>
      </c>
      <c r="Q353" s="399" t="s">
        <v>1855</v>
      </c>
      <c r="R353" s="399"/>
      <c r="S353" s="399"/>
      <c r="T353" s="399"/>
      <c r="U353" s="399"/>
      <c r="V353" s="399" t="s">
        <v>1855</v>
      </c>
      <c r="W353" s="399" t="s">
        <v>1855</v>
      </c>
      <c r="X353" s="399" t="s">
        <v>1855</v>
      </c>
      <c r="Y353" s="399" t="s">
        <v>1855</v>
      </c>
      <c r="Z353" s="399" t="s">
        <v>1855</v>
      </c>
      <c r="AA353" s="399" t="s">
        <v>1855</v>
      </c>
      <c r="AB353" s="399" t="s">
        <v>1855</v>
      </c>
      <c r="AC353" s="400" t="s">
        <v>1855</v>
      </c>
      <c r="AD353" s="121">
        <f>ROUND((AH353/1000),0)</f>
        <v>177</v>
      </c>
      <c r="AE353" s="83" t="s">
        <v>1820</v>
      </c>
      <c r="AG353" s="77"/>
      <c r="AH353" s="151">
        <f>'Alimentazione CE Costi'!H526+'Alimentazione CE Costi'!H527+'Alimentazione CE Costi'!H528+'Alimentazione CE Costi'!H529+'Alimentazione CE Costi'!H531+'Alimentazione CE Costi'!H532+'Alimentazione CE Costi'!H533+'Alimentazione CE Costi'!H534</f>
        <v>177000</v>
      </c>
      <c r="AI353" s="151">
        <f>'Alimentazione CE Costi'!I526+'Alimentazione CE Costi'!I527+'Alimentazione CE Costi'!I528+'Alimentazione CE Costi'!I529+'Alimentazione CE Costi'!I531+'Alimentazione CE Costi'!I532+'Alimentazione CE Costi'!I533+'Alimentazione CE Costi'!I534</f>
        <v>89887</v>
      </c>
      <c r="AL353" s="151">
        <f>'Alimentazione CE Costi'!L526+'Alimentazione CE Costi'!L527+'Alimentazione CE Costi'!L528+'Alimentazione CE Costi'!L529+'Alimentazione CE Costi'!L531+'Alimentazione CE Costi'!L532+'Alimentazione CE Costi'!L533+'Alimentazione CE Costi'!L534</f>
        <v>88487.26000000001</v>
      </c>
    </row>
    <row r="354" spans="1:38" s="84" customFormat="1" ht="15">
      <c r="A354" s="94"/>
      <c r="B354" s="396" t="s">
        <v>1883</v>
      </c>
      <c r="C354" s="397"/>
      <c r="D354" s="397"/>
      <c r="E354" s="397"/>
      <c r="F354" s="397"/>
      <c r="G354" s="397"/>
      <c r="H354" s="398" t="s">
        <v>1884</v>
      </c>
      <c r="I354" s="399" t="s">
        <v>1855</v>
      </c>
      <c r="J354" s="399" t="s">
        <v>1855</v>
      </c>
      <c r="K354" s="399" t="s">
        <v>1855</v>
      </c>
      <c r="L354" s="399" t="s">
        <v>1855</v>
      </c>
      <c r="M354" s="399" t="s">
        <v>1855</v>
      </c>
      <c r="N354" s="399" t="s">
        <v>1855</v>
      </c>
      <c r="O354" s="399" t="s">
        <v>1855</v>
      </c>
      <c r="P354" s="399" t="s">
        <v>1855</v>
      </c>
      <c r="Q354" s="399" t="s">
        <v>1855</v>
      </c>
      <c r="R354" s="399"/>
      <c r="S354" s="399"/>
      <c r="T354" s="399"/>
      <c r="U354" s="399"/>
      <c r="V354" s="399" t="s">
        <v>1855</v>
      </c>
      <c r="W354" s="399" t="s">
        <v>1855</v>
      </c>
      <c r="X354" s="399" t="s">
        <v>1855</v>
      </c>
      <c r="Y354" s="399" t="s">
        <v>1855</v>
      </c>
      <c r="Z354" s="399" t="s">
        <v>1855</v>
      </c>
      <c r="AA354" s="399" t="s">
        <v>1855</v>
      </c>
      <c r="AB354" s="399" t="s">
        <v>1855</v>
      </c>
      <c r="AC354" s="400" t="s">
        <v>1855</v>
      </c>
      <c r="AD354" s="121">
        <f>ROUND((AH354/1000),0)</f>
        <v>0</v>
      </c>
      <c r="AE354" s="83" t="s">
        <v>1820</v>
      </c>
      <c r="AG354" s="77"/>
      <c r="AH354" s="151">
        <f>'Alimentazione CE Costi'!H535</f>
        <v>0</v>
      </c>
      <c r="AI354" s="151">
        <f>'Alimentazione CE Costi'!I535</f>
        <v>0</v>
      </c>
      <c r="AL354" s="151">
        <f>'Alimentazione CE Costi'!L535</f>
        <v>0</v>
      </c>
    </row>
    <row r="355" spans="1:38" s="84" customFormat="1" ht="15">
      <c r="A355" s="90"/>
      <c r="B355" s="427" t="s">
        <v>1885</v>
      </c>
      <c r="C355" s="428"/>
      <c r="D355" s="428"/>
      <c r="E355" s="428"/>
      <c r="F355" s="428"/>
      <c r="G355" s="428"/>
      <c r="H355" s="429" t="s">
        <v>1886</v>
      </c>
      <c r="I355" s="430" t="s">
        <v>1886</v>
      </c>
      <c r="J355" s="430" t="s">
        <v>1886</v>
      </c>
      <c r="K355" s="430" t="s">
        <v>1886</v>
      </c>
      <c r="L355" s="430" t="s">
        <v>1886</v>
      </c>
      <c r="M355" s="430" t="s">
        <v>1886</v>
      </c>
      <c r="N355" s="430" t="s">
        <v>1886</v>
      </c>
      <c r="O355" s="430" t="s">
        <v>1886</v>
      </c>
      <c r="P355" s="430" t="s">
        <v>1886</v>
      </c>
      <c r="Q355" s="430" t="s">
        <v>1886</v>
      </c>
      <c r="R355" s="430"/>
      <c r="S355" s="430"/>
      <c r="T355" s="430"/>
      <c r="U355" s="430"/>
      <c r="V355" s="430" t="s">
        <v>1886</v>
      </c>
      <c r="W355" s="430" t="s">
        <v>1886</v>
      </c>
      <c r="X355" s="430" t="s">
        <v>1886</v>
      </c>
      <c r="Y355" s="430" t="s">
        <v>1886</v>
      </c>
      <c r="Z355" s="430" t="s">
        <v>1886</v>
      </c>
      <c r="AA355" s="430" t="s">
        <v>1886</v>
      </c>
      <c r="AB355" s="430" t="s">
        <v>1886</v>
      </c>
      <c r="AC355" s="431" t="s">
        <v>1886</v>
      </c>
      <c r="AD355" s="120">
        <f>SUM(AD356:AD358)</f>
        <v>0</v>
      </c>
      <c r="AE355" s="81" t="s">
        <v>1820</v>
      </c>
      <c r="AF355" s="76" t="s">
        <v>1821</v>
      </c>
      <c r="AG355" s="77"/>
      <c r="AH355" s="150">
        <f>SUM(AH356:AH358)</f>
        <v>0</v>
      </c>
      <c r="AI355" s="150">
        <f>SUM(AI356:AI358)</f>
        <v>0</v>
      </c>
      <c r="AL355" s="150">
        <f>SUM(AL356:AL358)</f>
        <v>0</v>
      </c>
    </row>
    <row r="356" spans="1:38" s="84" customFormat="1" ht="15">
      <c r="A356" s="94"/>
      <c r="B356" s="396" t="s">
        <v>1887</v>
      </c>
      <c r="C356" s="397"/>
      <c r="D356" s="397"/>
      <c r="E356" s="397"/>
      <c r="F356" s="397"/>
      <c r="G356" s="397"/>
      <c r="H356" s="398" t="s">
        <v>1888</v>
      </c>
      <c r="I356" s="399" t="s">
        <v>1855</v>
      </c>
      <c r="J356" s="399" t="s">
        <v>1855</v>
      </c>
      <c r="K356" s="399" t="s">
        <v>1855</v>
      </c>
      <c r="L356" s="399" t="s">
        <v>1855</v>
      </c>
      <c r="M356" s="399" t="s">
        <v>1855</v>
      </c>
      <c r="N356" s="399" t="s">
        <v>1855</v>
      </c>
      <c r="O356" s="399" t="s">
        <v>1855</v>
      </c>
      <c r="P356" s="399" t="s">
        <v>1855</v>
      </c>
      <c r="Q356" s="399" t="s">
        <v>1855</v>
      </c>
      <c r="R356" s="399"/>
      <c r="S356" s="399"/>
      <c r="T356" s="399"/>
      <c r="U356" s="399"/>
      <c r="V356" s="399" t="s">
        <v>1855</v>
      </c>
      <c r="W356" s="399" t="s">
        <v>1855</v>
      </c>
      <c r="X356" s="399" t="s">
        <v>1855</v>
      </c>
      <c r="Y356" s="399" t="s">
        <v>1855</v>
      </c>
      <c r="Z356" s="399" t="s">
        <v>1855</v>
      </c>
      <c r="AA356" s="399" t="s">
        <v>1855</v>
      </c>
      <c r="AB356" s="399" t="s">
        <v>1855</v>
      </c>
      <c r="AC356" s="400" t="s">
        <v>1855</v>
      </c>
      <c r="AD356" s="121">
        <f>ROUND((AH356/1000),0)</f>
        <v>0</v>
      </c>
      <c r="AE356" s="83" t="s">
        <v>1820</v>
      </c>
      <c r="AG356" s="77"/>
      <c r="AH356" s="151">
        <f>'Alimentazione CE Costi'!H538+'Alimentazione CE Costi'!H539+'Alimentazione CE Costi'!H540+'Alimentazione CE Costi'!H541+'Alimentazione CE Costi'!H542+'Alimentazione CE Costi'!H544+'Alimentazione CE Costi'!H545+'Alimentazione CE Costi'!H546+'Alimentazione CE Costi'!H547</f>
        <v>0</v>
      </c>
      <c r="AI356" s="151">
        <f>'Alimentazione CE Costi'!I538+'Alimentazione CE Costi'!I539+'Alimentazione CE Costi'!I540+'Alimentazione CE Costi'!I541+'Alimentazione CE Costi'!I542+'Alimentazione CE Costi'!I544+'Alimentazione CE Costi'!I545+'Alimentazione CE Costi'!I546+'Alimentazione CE Costi'!I547</f>
        <v>0</v>
      </c>
      <c r="AL356" s="151">
        <f>'Alimentazione CE Costi'!L538+'Alimentazione CE Costi'!L539+'Alimentazione CE Costi'!L540+'Alimentazione CE Costi'!L541+'Alimentazione CE Costi'!L542+'Alimentazione CE Costi'!L544+'Alimentazione CE Costi'!L545+'Alimentazione CE Costi'!L546+'Alimentazione CE Costi'!L547</f>
        <v>0</v>
      </c>
    </row>
    <row r="357" spans="1:38" s="84" customFormat="1" ht="15">
      <c r="A357" s="94"/>
      <c r="B357" s="396" t="s">
        <v>1889</v>
      </c>
      <c r="C357" s="397"/>
      <c r="D357" s="397"/>
      <c r="E357" s="397"/>
      <c r="F357" s="397"/>
      <c r="G357" s="397"/>
      <c r="H357" s="398" t="s">
        <v>1890</v>
      </c>
      <c r="I357" s="399" t="s">
        <v>1855</v>
      </c>
      <c r="J357" s="399" t="s">
        <v>1855</v>
      </c>
      <c r="K357" s="399" t="s">
        <v>1855</v>
      </c>
      <c r="L357" s="399" t="s">
        <v>1855</v>
      </c>
      <c r="M357" s="399" t="s">
        <v>1855</v>
      </c>
      <c r="N357" s="399" t="s">
        <v>1855</v>
      </c>
      <c r="O357" s="399" t="s">
        <v>1855</v>
      </c>
      <c r="P357" s="399" t="s">
        <v>1855</v>
      </c>
      <c r="Q357" s="399" t="s">
        <v>1855</v>
      </c>
      <c r="R357" s="399"/>
      <c r="S357" s="399"/>
      <c r="T357" s="399"/>
      <c r="U357" s="399"/>
      <c r="V357" s="399" t="s">
        <v>1855</v>
      </c>
      <c r="W357" s="399" t="s">
        <v>1855</v>
      </c>
      <c r="X357" s="399" t="s">
        <v>1855</v>
      </c>
      <c r="Y357" s="399" t="s">
        <v>1855</v>
      </c>
      <c r="Z357" s="399" t="s">
        <v>1855</v>
      </c>
      <c r="AA357" s="399" t="s">
        <v>1855</v>
      </c>
      <c r="AB357" s="399" t="s">
        <v>1855</v>
      </c>
      <c r="AC357" s="400" t="s">
        <v>1855</v>
      </c>
      <c r="AD357" s="121">
        <f>ROUND((AH357/1000),0)</f>
        <v>0</v>
      </c>
      <c r="AE357" s="83" t="s">
        <v>1820</v>
      </c>
      <c r="AG357" s="77"/>
      <c r="AH357" s="151">
        <f>'Alimentazione CE Costi'!H549+'Alimentazione CE Costi'!H550+'Alimentazione CE Costi'!H551+'Alimentazione CE Costi'!H552+'Alimentazione CE Costi'!H553+'Alimentazione CE Costi'!H555+'Alimentazione CE Costi'!H556+'Alimentazione CE Costi'!H557+'Alimentazione CE Costi'!H558</f>
        <v>0</v>
      </c>
      <c r="AI357" s="151">
        <f>'Alimentazione CE Costi'!I549+'Alimentazione CE Costi'!I550+'Alimentazione CE Costi'!I551+'Alimentazione CE Costi'!I552+'Alimentazione CE Costi'!I553+'Alimentazione CE Costi'!I555+'Alimentazione CE Costi'!I556+'Alimentazione CE Costi'!I557+'Alimentazione CE Costi'!I558</f>
        <v>0</v>
      </c>
      <c r="AL357" s="151">
        <f>'Alimentazione CE Costi'!L549+'Alimentazione CE Costi'!L550+'Alimentazione CE Costi'!L551+'Alimentazione CE Costi'!L552+'Alimentazione CE Costi'!L553+'Alimentazione CE Costi'!L555+'Alimentazione CE Costi'!L556+'Alimentazione CE Costi'!L557+'Alimentazione CE Costi'!L558</f>
        <v>0</v>
      </c>
    </row>
    <row r="358" spans="1:38" s="84" customFormat="1" ht="15">
      <c r="A358" s="94"/>
      <c r="B358" s="396" t="s">
        <v>1891</v>
      </c>
      <c r="C358" s="397"/>
      <c r="D358" s="397"/>
      <c r="E358" s="397"/>
      <c r="F358" s="397"/>
      <c r="G358" s="397"/>
      <c r="H358" s="398" t="s">
        <v>1892</v>
      </c>
      <c r="I358" s="399" t="s">
        <v>1855</v>
      </c>
      <c r="J358" s="399" t="s">
        <v>1855</v>
      </c>
      <c r="K358" s="399" t="s">
        <v>1855</v>
      </c>
      <c r="L358" s="399" t="s">
        <v>1855</v>
      </c>
      <c r="M358" s="399" t="s">
        <v>1855</v>
      </c>
      <c r="N358" s="399" t="s">
        <v>1855</v>
      </c>
      <c r="O358" s="399" t="s">
        <v>1855</v>
      </c>
      <c r="P358" s="399" t="s">
        <v>1855</v>
      </c>
      <c r="Q358" s="399" t="s">
        <v>1855</v>
      </c>
      <c r="R358" s="399"/>
      <c r="S358" s="399"/>
      <c r="T358" s="399"/>
      <c r="U358" s="399"/>
      <c r="V358" s="399" t="s">
        <v>1855</v>
      </c>
      <c r="W358" s="399" t="s">
        <v>1855</v>
      </c>
      <c r="X358" s="399" t="s">
        <v>1855</v>
      </c>
      <c r="Y358" s="399" t="s">
        <v>1855</v>
      </c>
      <c r="Z358" s="399" t="s">
        <v>1855</v>
      </c>
      <c r="AA358" s="399" t="s">
        <v>1855</v>
      </c>
      <c r="AB358" s="399" t="s">
        <v>1855</v>
      </c>
      <c r="AC358" s="400" t="s">
        <v>1855</v>
      </c>
      <c r="AD358" s="121">
        <f>ROUND((AH358/1000),0)</f>
        <v>0</v>
      </c>
      <c r="AE358" s="83" t="s">
        <v>1820</v>
      </c>
      <c r="AG358" s="77"/>
      <c r="AH358" s="151">
        <f>'Alimentazione CE Costi'!H559</f>
        <v>0</v>
      </c>
      <c r="AI358" s="151">
        <f>'Alimentazione CE Costi'!I559</f>
        <v>0</v>
      </c>
      <c r="AL358" s="151">
        <f>'Alimentazione CE Costi'!L559</f>
        <v>0</v>
      </c>
    </row>
    <row r="359" spans="1:38" s="84" customFormat="1" ht="15">
      <c r="A359" s="100"/>
      <c r="B359" s="408" t="s">
        <v>1893</v>
      </c>
      <c r="C359" s="409"/>
      <c r="D359" s="409"/>
      <c r="E359" s="409"/>
      <c r="F359" s="409"/>
      <c r="G359" s="409"/>
      <c r="H359" s="424" t="s">
        <v>1894</v>
      </c>
      <c r="I359" s="425" t="s">
        <v>1894</v>
      </c>
      <c r="J359" s="425" t="s">
        <v>1894</v>
      </c>
      <c r="K359" s="425" t="s">
        <v>1894</v>
      </c>
      <c r="L359" s="425" t="s">
        <v>1894</v>
      </c>
      <c r="M359" s="425" t="s">
        <v>1894</v>
      </c>
      <c r="N359" s="425" t="s">
        <v>1894</v>
      </c>
      <c r="O359" s="425" t="s">
        <v>1894</v>
      </c>
      <c r="P359" s="425" t="s">
        <v>1894</v>
      </c>
      <c r="Q359" s="425" t="s">
        <v>1894</v>
      </c>
      <c r="R359" s="425"/>
      <c r="S359" s="425"/>
      <c r="T359" s="425"/>
      <c r="U359" s="425"/>
      <c r="V359" s="425" t="s">
        <v>1894</v>
      </c>
      <c r="W359" s="425" t="s">
        <v>1894</v>
      </c>
      <c r="X359" s="425" t="s">
        <v>1894</v>
      </c>
      <c r="Y359" s="425" t="s">
        <v>1894</v>
      </c>
      <c r="Z359" s="425" t="s">
        <v>1894</v>
      </c>
      <c r="AA359" s="425" t="s">
        <v>1894</v>
      </c>
      <c r="AB359" s="425" t="s">
        <v>1894</v>
      </c>
      <c r="AC359" s="426" t="s">
        <v>1894</v>
      </c>
      <c r="AD359" s="119">
        <f>AD360+AD364</f>
        <v>30630</v>
      </c>
      <c r="AE359" s="100" t="s">
        <v>1820</v>
      </c>
      <c r="AF359" s="76" t="s">
        <v>1821</v>
      </c>
      <c r="AG359" s="77"/>
      <c r="AH359" s="149">
        <f>AH360+AH364</f>
        <v>30630000</v>
      </c>
      <c r="AI359" s="149">
        <f>AI360+AI364</f>
        <v>30563930</v>
      </c>
      <c r="AL359" s="149">
        <f>AL360+AL364</f>
        <v>22285743.159999996</v>
      </c>
    </row>
    <row r="360" spans="1:38" s="84" customFormat="1" ht="15">
      <c r="A360" s="90"/>
      <c r="B360" s="427" t="s">
        <v>1895</v>
      </c>
      <c r="C360" s="428"/>
      <c r="D360" s="428"/>
      <c r="E360" s="428"/>
      <c r="F360" s="428"/>
      <c r="G360" s="428"/>
      <c r="H360" s="429" t="s">
        <v>489</v>
      </c>
      <c r="I360" s="430" t="s">
        <v>489</v>
      </c>
      <c r="J360" s="430" t="s">
        <v>489</v>
      </c>
      <c r="K360" s="430" t="s">
        <v>489</v>
      </c>
      <c r="L360" s="430" t="s">
        <v>489</v>
      </c>
      <c r="M360" s="430" t="s">
        <v>489</v>
      </c>
      <c r="N360" s="430" t="s">
        <v>489</v>
      </c>
      <c r="O360" s="430" t="s">
        <v>489</v>
      </c>
      <c r="P360" s="430" t="s">
        <v>489</v>
      </c>
      <c r="Q360" s="430" t="s">
        <v>489</v>
      </c>
      <c r="R360" s="430"/>
      <c r="S360" s="430"/>
      <c r="T360" s="430"/>
      <c r="U360" s="430"/>
      <c r="V360" s="430" t="s">
        <v>489</v>
      </c>
      <c r="W360" s="430" t="s">
        <v>489</v>
      </c>
      <c r="X360" s="430" t="s">
        <v>489</v>
      </c>
      <c r="Y360" s="430" t="s">
        <v>489</v>
      </c>
      <c r="Z360" s="430" t="s">
        <v>489</v>
      </c>
      <c r="AA360" s="430" t="s">
        <v>489</v>
      </c>
      <c r="AB360" s="430" t="s">
        <v>489</v>
      </c>
      <c r="AC360" s="431" t="s">
        <v>489</v>
      </c>
      <c r="AD360" s="120">
        <f>SUM(AD361:AD363)</f>
        <v>216</v>
      </c>
      <c r="AE360" s="90" t="s">
        <v>1820</v>
      </c>
      <c r="AF360" s="76" t="s">
        <v>1821</v>
      </c>
      <c r="AG360" s="77"/>
      <c r="AH360" s="150">
        <f>SUM(AH361:AH363)</f>
        <v>216000</v>
      </c>
      <c r="AI360" s="150">
        <f>SUM(AI361:AI363)</f>
        <v>288568</v>
      </c>
      <c r="AL360" s="150">
        <f>SUM(AL361:AL363)</f>
        <v>16000.330000000002</v>
      </c>
    </row>
    <row r="361" spans="1:38" s="84" customFormat="1" ht="15">
      <c r="A361" s="94"/>
      <c r="B361" s="396" t="s">
        <v>490</v>
      </c>
      <c r="C361" s="397"/>
      <c r="D361" s="397"/>
      <c r="E361" s="397"/>
      <c r="F361" s="397"/>
      <c r="G361" s="397"/>
      <c r="H361" s="398" t="s">
        <v>491</v>
      </c>
      <c r="I361" s="399" t="s">
        <v>1855</v>
      </c>
      <c r="J361" s="399" t="s">
        <v>1855</v>
      </c>
      <c r="K361" s="399" t="s">
        <v>1855</v>
      </c>
      <c r="L361" s="399" t="s">
        <v>1855</v>
      </c>
      <c r="M361" s="399" t="s">
        <v>1855</v>
      </c>
      <c r="N361" s="399" t="s">
        <v>1855</v>
      </c>
      <c r="O361" s="399" t="s">
        <v>1855</v>
      </c>
      <c r="P361" s="399" t="s">
        <v>1855</v>
      </c>
      <c r="Q361" s="399" t="s">
        <v>1855</v>
      </c>
      <c r="R361" s="399"/>
      <c r="S361" s="399"/>
      <c r="T361" s="399"/>
      <c r="U361" s="399"/>
      <c r="V361" s="399" t="s">
        <v>1855</v>
      </c>
      <c r="W361" s="399" t="s">
        <v>1855</v>
      </c>
      <c r="X361" s="399" t="s">
        <v>1855</v>
      </c>
      <c r="Y361" s="399" t="s">
        <v>1855</v>
      </c>
      <c r="Z361" s="399" t="s">
        <v>1855</v>
      </c>
      <c r="AA361" s="399" t="s">
        <v>1855</v>
      </c>
      <c r="AB361" s="399" t="s">
        <v>1855</v>
      </c>
      <c r="AC361" s="400" t="s">
        <v>1855</v>
      </c>
      <c r="AD361" s="121">
        <f>ROUND((AH361/1000),0)</f>
        <v>111</v>
      </c>
      <c r="AE361" s="83" t="s">
        <v>1820</v>
      </c>
      <c r="AG361" s="77"/>
      <c r="AH361" s="151">
        <f>'Alimentazione CE Costi'!H563+'Alimentazione CE Costi'!H564+'Alimentazione CE Costi'!H565+'Alimentazione CE Costi'!H566+'Alimentazione CE Costi'!H568+'Alimentazione CE Costi'!H569+'Alimentazione CE Costi'!H570+'Alimentazione CE Costi'!H571</f>
        <v>111000</v>
      </c>
      <c r="AI361" s="151">
        <f>'Alimentazione CE Costi'!I563+'Alimentazione CE Costi'!I564+'Alimentazione CE Costi'!I565+'Alimentazione CE Costi'!I566+'Alimentazione CE Costi'!I568+'Alimentazione CE Costi'!I569+'Alimentazione CE Costi'!I570+'Alimentazione CE Costi'!I571</f>
        <v>92000</v>
      </c>
      <c r="AL361" s="151">
        <f>'Alimentazione CE Costi'!L563+'Alimentazione CE Costi'!L564+'Alimentazione CE Costi'!L565+'Alimentazione CE Costi'!L566+'Alimentazione CE Costi'!L568+'Alimentazione CE Costi'!L569+'Alimentazione CE Costi'!L570+'Alimentazione CE Costi'!L571</f>
        <v>0</v>
      </c>
    </row>
    <row r="362" spans="1:38" s="84" customFormat="1" ht="15">
      <c r="A362" s="94"/>
      <c r="B362" s="396" t="s">
        <v>492</v>
      </c>
      <c r="C362" s="397"/>
      <c r="D362" s="397"/>
      <c r="E362" s="397"/>
      <c r="F362" s="397"/>
      <c r="G362" s="397"/>
      <c r="H362" s="398" t="s">
        <v>493</v>
      </c>
      <c r="I362" s="399" t="s">
        <v>1855</v>
      </c>
      <c r="J362" s="399" t="s">
        <v>1855</v>
      </c>
      <c r="K362" s="399" t="s">
        <v>1855</v>
      </c>
      <c r="L362" s="399" t="s">
        <v>1855</v>
      </c>
      <c r="M362" s="399" t="s">
        <v>1855</v>
      </c>
      <c r="N362" s="399" t="s">
        <v>1855</v>
      </c>
      <c r="O362" s="399" t="s">
        <v>1855</v>
      </c>
      <c r="P362" s="399" t="s">
        <v>1855</v>
      </c>
      <c r="Q362" s="399" t="s">
        <v>1855</v>
      </c>
      <c r="R362" s="399"/>
      <c r="S362" s="399"/>
      <c r="T362" s="399"/>
      <c r="U362" s="399"/>
      <c r="V362" s="399" t="s">
        <v>1855</v>
      </c>
      <c r="W362" s="399" t="s">
        <v>1855</v>
      </c>
      <c r="X362" s="399" t="s">
        <v>1855</v>
      </c>
      <c r="Y362" s="399" t="s">
        <v>1855</v>
      </c>
      <c r="Z362" s="399" t="s">
        <v>1855</v>
      </c>
      <c r="AA362" s="399" t="s">
        <v>1855</v>
      </c>
      <c r="AB362" s="399" t="s">
        <v>1855</v>
      </c>
      <c r="AC362" s="400" t="s">
        <v>1855</v>
      </c>
      <c r="AD362" s="121">
        <f>ROUND((AH362/1000),0)</f>
        <v>105</v>
      </c>
      <c r="AE362" s="83" t="s">
        <v>1820</v>
      </c>
      <c r="AG362" s="77"/>
      <c r="AH362" s="151">
        <f>'Alimentazione CE Costi'!H573+'Alimentazione CE Costi'!H574+'Alimentazione CE Costi'!H575+'Alimentazione CE Costi'!H576+'Alimentazione CE Costi'!H578+'Alimentazione CE Costi'!H579+'Alimentazione CE Costi'!H580+'Alimentazione CE Costi'!H581</f>
        <v>105000</v>
      </c>
      <c r="AI362" s="151">
        <f>'Alimentazione CE Costi'!I573+'Alimentazione CE Costi'!I574+'Alimentazione CE Costi'!I575+'Alimentazione CE Costi'!I576+'Alimentazione CE Costi'!I578+'Alimentazione CE Costi'!I579+'Alimentazione CE Costi'!I580+'Alimentazione CE Costi'!I581</f>
        <v>194568</v>
      </c>
      <c r="AL362" s="151">
        <f>'Alimentazione CE Costi'!L573+'Alimentazione CE Costi'!L574+'Alimentazione CE Costi'!L575+'Alimentazione CE Costi'!L576+'Alimentazione CE Costi'!L578+'Alimentazione CE Costi'!L579+'Alimentazione CE Costi'!L580+'Alimentazione CE Costi'!L581</f>
        <v>16000.330000000002</v>
      </c>
    </row>
    <row r="363" spans="1:38" s="84" customFormat="1" ht="15">
      <c r="A363" s="94"/>
      <c r="B363" s="396" t="s">
        <v>494</v>
      </c>
      <c r="C363" s="397"/>
      <c r="D363" s="397"/>
      <c r="E363" s="397"/>
      <c r="F363" s="397"/>
      <c r="G363" s="397"/>
      <c r="H363" s="398" t="s">
        <v>495</v>
      </c>
      <c r="I363" s="399" t="s">
        <v>1855</v>
      </c>
      <c r="J363" s="399" t="s">
        <v>1855</v>
      </c>
      <c r="K363" s="399" t="s">
        <v>1855</v>
      </c>
      <c r="L363" s="399" t="s">
        <v>1855</v>
      </c>
      <c r="M363" s="399" t="s">
        <v>1855</v>
      </c>
      <c r="N363" s="399" t="s">
        <v>1855</v>
      </c>
      <c r="O363" s="399" t="s">
        <v>1855</v>
      </c>
      <c r="P363" s="399" t="s">
        <v>1855</v>
      </c>
      <c r="Q363" s="399" t="s">
        <v>1855</v>
      </c>
      <c r="R363" s="399"/>
      <c r="S363" s="399"/>
      <c r="T363" s="399"/>
      <c r="U363" s="399"/>
      <c r="V363" s="399" t="s">
        <v>1855</v>
      </c>
      <c r="W363" s="399" t="s">
        <v>1855</v>
      </c>
      <c r="X363" s="399" t="s">
        <v>1855</v>
      </c>
      <c r="Y363" s="399" t="s">
        <v>1855</v>
      </c>
      <c r="Z363" s="399" t="s">
        <v>1855</v>
      </c>
      <c r="AA363" s="399" t="s">
        <v>1855</v>
      </c>
      <c r="AB363" s="399" t="s">
        <v>1855</v>
      </c>
      <c r="AC363" s="400" t="s">
        <v>1855</v>
      </c>
      <c r="AD363" s="121">
        <f>ROUND((AH363/1000),0)</f>
        <v>0</v>
      </c>
      <c r="AE363" s="83" t="s">
        <v>1820</v>
      </c>
      <c r="AG363" s="77"/>
      <c r="AH363" s="151">
        <f>'Alimentazione CE Costi'!H582</f>
        <v>0</v>
      </c>
      <c r="AI363" s="151">
        <f>'Alimentazione CE Costi'!I582</f>
        <v>2000</v>
      </c>
      <c r="AL363" s="151">
        <f>'Alimentazione CE Costi'!L582</f>
        <v>0</v>
      </c>
    </row>
    <row r="364" spans="1:38" s="84" customFormat="1" ht="15">
      <c r="A364" s="90"/>
      <c r="B364" s="427" t="s">
        <v>496</v>
      </c>
      <c r="C364" s="428"/>
      <c r="D364" s="428"/>
      <c r="E364" s="428"/>
      <c r="F364" s="428"/>
      <c r="G364" s="428"/>
      <c r="H364" s="429" t="s">
        <v>497</v>
      </c>
      <c r="I364" s="430" t="s">
        <v>497</v>
      </c>
      <c r="J364" s="430" t="s">
        <v>497</v>
      </c>
      <c r="K364" s="430" t="s">
        <v>497</v>
      </c>
      <c r="L364" s="430" t="s">
        <v>497</v>
      </c>
      <c r="M364" s="430" t="s">
        <v>497</v>
      </c>
      <c r="N364" s="430" t="s">
        <v>497</v>
      </c>
      <c r="O364" s="430" t="s">
        <v>497</v>
      </c>
      <c r="P364" s="430" t="s">
        <v>497</v>
      </c>
      <c r="Q364" s="430" t="s">
        <v>497</v>
      </c>
      <c r="R364" s="430"/>
      <c r="S364" s="430"/>
      <c r="T364" s="430"/>
      <c r="U364" s="430"/>
      <c r="V364" s="430" t="s">
        <v>497</v>
      </c>
      <c r="W364" s="430" t="s">
        <v>497</v>
      </c>
      <c r="X364" s="430" t="s">
        <v>497</v>
      </c>
      <c r="Y364" s="430" t="s">
        <v>497</v>
      </c>
      <c r="Z364" s="430" t="s">
        <v>497</v>
      </c>
      <c r="AA364" s="430" t="s">
        <v>497</v>
      </c>
      <c r="AB364" s="430" t="s">
        <v>497</v>
      </c>
      <c r="AC364" s="431" t="s">
        <v>497</v>
      </c>
      <c r="AD364" s="120">
        <f>SUM(AD365:AD367)</f>
        <v>30414</v>
      </c>
      <c r="AE364" s="90" t="s">
        <v>1820</v>
      </c>
      <c r="AF364" s="76" t="s">
        <v>1821</v>
      </c>
      <c r="AG364" s="77"/>
      <c r="AH364" s="150">
        <f>SUM(AH365:AH367)</f>
        <v>30414000</v>
      </c>
      <c r="AI364" s="150">
        <f>SUM(AI365:AI367)</f>
        <v>30275362</v>
      </c>
      <c r="AL364" s="150">
        <f>SUM(AL365:AL367)</f>
        <v>22269742.83</v>
      </c>
    </row>
    <row r="365" spans="1:38" s="84" customFormat="1" ht="15">
      <c r="A365" s="94"/>
      <c r="B365" s="396" t="s">
        <v>498</v>
      </c>
      <c r="C365" s="397"/>
      <c r="D365" s="397"/>
      <c r="E365" s="397"/>
      <c r="F365" s="397"/>
      <c r="G365" s="397"/>
      <c r="H365" s="398" t="s">
        <v>499</v>
      </c>
      <c r="I365" s="399" t="s">
        <v>1855</v>
      </c>
      <c r="J365" s="399" t="s">
        <v>1855</v>
      </c>
      <c r="K365" s="399" t="s">
        <v>1855</v>
      </c>
      <c r="L365" s="399" t="s">
        <v>1855</v>
      </c>
      <c r="M365" s="399" t="s">
        <v>1855</v>
      </c>
      <c r="N365" s="399" t="s">
        <v>1855</v>
      </c>
      <c r="O365" s="399" t="s">
        <v>1855</v>
      </c>
      <c r="P365" s="399" t="s">
        <v>1855</v>
      </c>
      <c r="Q365" s="399" t="s">
        <v>1855</v>
      </c>
      <c r="R365" s="399"/>
      <c r="S365" s="399"/>
      <c r="T365" s="399"/>
      <c r="U365" s="399"/>
      <c r="V365" s="399" t="s">
        <v>1855</v>
      </c>
      <c r="W365" s="399" t="s">
        <v>1855</v>
      </c>
      <c r="X365" s="399" t="s">
        <v>1855</v>
      </c>
      <c r="Y365" s="399" t="s">
        <v>1855</v>
      </c>
      <c r="Z365" s="399" t="s">
        <v>1855</v>
      </c>
      <c r="AA365" s="399" t="s">
        <v>1855</v>
      </c>
      <c r="AB365" s="399" t="s">
        <v>1855</v>
      </c>
      <c r="AC365" s="400" t="s">
        <v>1855</v>
      </c>
      <c r="AD365" s="121">
        <f>ROUND((AH365/1000),0)</f>
        <v>28401</v>
      </c>
      <c r="AE365" s="83" t="s">
        <v>1820</v>
      </c>
      <c r="AG365" s="77"/>
      <c r="AH365" s="151">
        <f>'Alimentazione CE Costi'!H585+'Alimentazione CE Costi'!H586+'Alimentazione CE Costi'!H587+'Alimentazione CE Costi'!H588+'Alimentazione CE Costi'!H589+'Alimentazione CE Costi'!H591+'Alimentazione CE Costi'!H592+'Alimentazione CE Costi'!H593+'Alimentazione CE Costi'!H594</f>
        <v>28401000</v>
      </c>
      <c r="AI365" s="151">
        <f>'Alimentazione CE Costi'!I585+'Alimentazione CE Costi'!I586+'Alimentazione CE Costi'!I587+'Alimentazione CE Costi'!I588+'Alimentazione CE Costi'!I589+'Alimentazione CE Costi'!I591+'Alimentazione CE Costi'!I592+'Alimentazione CE Costi'!I593+'Alimentazione CE Costi'!I594</f>
        <v>28234674</v>
      </c>
      <c r="AL365" s="151">
        <f>'Alimentazione CE Costi'!L585+'Alimentazione CE Costi'!L586+'Alimentazione CE Costi'!L587+'Alimentazione CE Costi'!L588+'Alimentazione CE Costi'!L589+'Alimentazione CE Costi'!L591+'Alimentazione CE Costi'!L592+'Alimentazione CE Costi'!L593+'Alimentazione CE Costi'!L594</f>
        <v>20706406.909999996</v>
      </c>
    </row>
    <row r="366" spans="1:38" s="84" customFormat="1" ht="15">
      <c r="A366" s="94"/>
      <c r="B366" s="396" t="s">
        <v>500</v>
      </c>
      <c r="C366" s="397"/>
      <c r="D366" s="397"/>
      <c r="E366" s="397"/>
      <c r="F366" s="397"/>
      <c r="G366" s="397"/>
      <c r="H366" s="398" t="s">
        <v>1576</v>
      </c>
      <c r="I366" s="399" t="s">
        <v>1855</v>
      </c>
      <c r="J366" s="399" t="s">
        <v>1855</v>
      </c>
      <c r="K366" s="399" t="s">
        <v>1855</v>
      </c>
      <c r="L366" s="399" t="s">
        <v>1855</v>
      </c>
      <c r="M366" s="399" t="s">
        <v>1855</v>
      </c>
      <c r="N366" s="399" t="s">
        <v>1855</v>
      </c>
      <c r="O366" s="399" t="s">
        <v>1855</v>
      </c>
      <c r="P366" s="399" t="s">
        <v>1855</v>
      </c>
      <c r="Q366" s="399" t="s">
        <v>1855</v>
      </c>
      <c r="R366" s="399"/>
      <c r="S366" s="399"/>
      <c r="T366" s="399"/>
      <c r="U366" s="399"/>
      <c r="V366" s="399" t="s">
        <v>1855</v>
      </c>
      <c r="W366" s="399" t="s">
        <v>1855</v>
      </c>
      <c r="X366" s="399" t="s">
        <v>1855</v>
      </c>
      <c r="Y366" s="399" t="s">
        <v>1855</v>
      </c>
      <c r="Z366" s="399" t="s">
        <v>1855</v>
      </c>
      <c r="AA366" s="399" t="s">
        <v>1855</v>
      </c>
      <c r="AB366" s="399" t="s">
        <v>1855</v>
      </c>
      <c r="AC366" s="400" t="s">
        <v>1855</v>
      </c>
      <c r="AD366" s="121">
        <f>ROUND((AH366/1000),0)</f>
        <v>2013</v>
      </c>
      <c r="AE366" s="83" t="s">
        <v>1820</v>
      </c>
      <c r="AG366" s="77"/>
      <c r="AH366" s="151">
        <f>'Alimentazione CE Costi'!H596+'Alimentazione CE Costi'!H597+'Alimentazione CE Costi'!H598+'Alimentazione CE Costi'!H599+'Alimentazione CE Costi'!H600+'Alimentazione CE Costi'!H602+'Alimentazione CE Costi'!H603+'Alimentazione CE Costi'!H604+'Alimentazione CE Costi'!H605</f>
        <v>2013000</v>
      </c>
      <c r="AI366" s="151">
        <f>'Alimentazione CE Costi'!I596+'Alimentazione CE Costi'!I597+'Alimentazione CE Costi'!I598+'Alimentazione CE Costi'!I599+'Alimentazione CE Costi'!I600+'Alimentazione CE Costi'!I602+'Alimentazione CE Costi'!I603+'Alimentazione CE Costi'!I604+'Alimentazione CE Costi'!I605</f>
        <v>1950688</v>
      </c>
      <c r="AL366" s="151">
        <f>'Alimentazione CE Costi'!L596+'Alimentazione CE Costi'!L597+'Alimentazione CE Costi'!L598+'Alimentazione CE Costi'!L599+'Alimentazione CE Costi'!L600+'Alimentazione CE Costi'!L602+'Alimentazione CE Costi'!L603+'Alimentazione CE Costi'!L604+'Alimentazione CE Costi'!L605</f>
        <v>1563335.92</v>
      </c>
    </row>
    <row r="367" spans="1:38" s="84" customFormat="1" ht="15">
      <c r="A367" s="94"/>
      <c r="B367" s="396" t="s">
        <v>1577</v>
      </c>
      <c r="C367" s="397"/>
      <c r="D367" s="397"/>
      <c r="E367" s="397"/>
      <c r="F367" s="397"/>
      <c r="G367" s="397"/>
      <c r="H367" s="398" t="s">
        <v>1578</v>
      </c>
      <c r="I367" s="399" t="s">
        <v>1855</v>
      </c>
      <c r="J367" s="399" t="s">
        <v>1855</v>
      </c>
      <c r="K367" s="399" t="s">
        <v>1855</v>
      </c>
      <c r="L367" s="399" t="s">
        <v>1855</v>
      </c>
      <c r="M367" s="399" t="s">
        <v>1855</v>
      </c>
      <c r="N367" s="399" t="s">
        <v>1855</v>
      </c>
      <c r="O367" s="399" t="s">
        <v>1855</v>
      </c>
      <c r="P367" s="399" t="s">
        <v>1855</v>
      </c>
      <c r="Q367" s="399" t="s">
        <v>1855</v>
      </c>
      <c r="R367" s="399"/>
      <c r="S367" s="399"/>
      <c r="T367" s="399"/>
      <c r="U367" s="399"/>
      <c r="V367" s="399" t="s">
        <v>1855</v>
      </c>
      <c r="W367" s="399" t="s">
        <v>1855</v>
      </c>
      <c r="X367" s="399" t="s">
        <v>1855</v>
      </c>
      <c r="Y367" s="399" t="s">
        <v>1855</v>
      </c>
      <c r="Z367" s="399" t="s">
        <v>1855</v>
      </c>
      <c r="AA367" s="399" t="s">
        <v>1855</v>
      </c>
      <c r="AB367" s="399" t="s">
        <v>1855</v>
      </c>
      <c r="AC367" s="400" t="s">
        <v>1855</v>
      </c>
      <c r="AD367" s="121">
        <f>ROUND((AH367/1000),0)</f>
        <v>0</v>
      </c>
      <c r="AE367" s="83" t="s">
        <v>1820</v>
      </c>
      <c r="AG367" s="77"/>
      <c r="AH367" s="151">
        <f>'Alimentazione CE Costi'!H606</f>
        <v>0</v>
      </c>
      <c r="AI367" s="151">
        <f>'Alimentazione CE Costi'!I606</f>
        <v>90000</v>
      </c>
      <c r="AL367" s="151">
        <f>'Alimentazione CE Costi'!L606</f>
        <v>0</v>
      </c>
    </row>
    <row r="368" spans="1:38" s="84" customFormat="1" ht="15">
      <c r="A368" s="100"/>
      <c r="B368" s="408" t="s">
        <v>1579</v>
      </c>
      <c r="C368" s="409"/>
      <c r="D368" s="409"/>
      <c r="E368" s="409"/>
      <c r="F368" s="409"/>
      <c r="G368" s="409"/>
      <c r="H368" s="424" t="s">
        <v>1580</v>
      </c>
      <c r="I368" s="425" t="s">
        <v>1580</v>
      </c>
      <c r="J368" s="425" t="s">
        <v>1580</v>
      </c>
      <c r="K368" s="425" t="s">
        <v>1580</v>
      </c>
      <c r="L368" s="425" t="s">
        <v>1580</v>
      </c>
      <c r="M368" s="425" t="s">
        <v>1580</v>
      </c>
      <c r="N368" s="425" t="s">
        <v>1580</v>
      </c>
      <c r="O368" s="425" t="s">
        <v>1580</v>
      </c>
      <c r="P368" s="425" t="s">
        <v>1580</v>
      </c>
      <c r="Q368" s="425" t="s">
        <v>1580</v>
      </c>
      <c r="R368" s="425"/>
      <c r="S368" s="425"/>
      <c r="T368" s="425"/>
      <c r="U368" s="425"/>
      <c r="V368" s="425" t="s">
        <v>1580</v>
      </c>
      <c r="W368" s="425" t="s">
        <v>1580</v>
      </c>
      <c r="X368" s="425" t="s">
        <v>1580</v>
      </c>
      <c r="Y368" s="425" t="s">
        <v>1580</v>
      </c>
      <c r="Z368" s="425" t="s">
        <v>1580</v>
      </c>
      <c r="AA368" s="425" t="s">
        <v>1580</v>
      </c>
      <c r="AB368" s="425" t="s">
        <v>1580</v>
      </c>
      <c r="AC368" s="426" t="s">
        <v>1580</v>
      </c>
      <c r="AD368" s="119">
        <f>AD369+AD373</f>
        <v>13486</v>
      </c>
      <c r="AE368" s="100" t="s">
        <v>1820</v>
      </c>
      <c r="AF368" s="76" t="s">
        <v>1821</v>
      </c>
      <c r="AG368" s="77"/>
      <c r="AH368" s="149">
        <f>AH369+AH373</f>
        <v>13486000</v>
      </c>
      <c r="AI368" s="149">
        <f>AI369+AI373</f>
        <v>13682728</v>
      </c>
      <c r="AL368" s="149">
        <f>AL369+AL373</f>
        <v>2052954.85</v>
      </c>
    </row>
    <row r="369" spans="1:38" s="84" customFormat="1" ht="15">
      <c r="A369" s="90"/>
      <c r="B369" s="427" t="s">
        <v>1581</v>
      </c>
      <c r="C369" s="428"/>
      <c r="D369" s="428"/>
      <c r="E369" s="428"/>
      <c r="F369" s="428"/>
      <c r="G369" s="428"/>
      <c r="H369" s="429" t="s">
        <v>1582</v>
      </c>
      <c r="I369" s="430" t="s">
        <v>1582</v>
      </c>
      <c r="J369" s="430" t="s">
        <v>1582</v>
      </c>
      <c r="K369" s="430" t="s">
        <v>1582</v>
      </c>
      <c r="L369" s="430" t="s">
        <v>1582</v>
      </c>
      <c r="M369" s="430" t="s">
        <v>1582</v>
      </c>
      <c r="N369" s="430" t="s">
        <v>1582</v>
      </c>
      <c r="O369" s="430" t="s">
        <v>1582</v>
      </c>
      <c r="P369" s="430" t="s">
        <v>1582</v>
      </c>
      <c r="Q369" s="430" t="s">
        <v>1582</v>
      </c>
      <c r="R369" s="430"/>
      <c r="S369" s="430"/>
      <c r="T369" s="430"/>
      <c r="U369" s="430"/>
      <c r="V369" s="430" t="s">
        <v>1582</v>
      </c>
      <c r="W369" s="430" t="s">
        <v>1582</v>
      </c>
      <c r="X369" s="430" t="s">
        <v>1582</v>
      </c>
      <c r="Y369" s="430" t="s">
        <v>1582</v>
      </c>
      <c r="Z369" s="430" t="s">
        <v>1582</v>
      </c>
      <c r="AA369" s="430" t="s">
        <v>1582</v>
      </c>
      <c r="AB369" s="430" t="s">
        <v>1582</v>
      </c>
      <c r="AC369" s="431" t="s">
        <v>1582</v>
      </c>
      <c r="AD369" s="120">
        <f>SUM(AD370:AD372)</f>
        <v>1446</v>
      </c>
      <c r="AE369" s="90" t="s">
        <v>1820</v>
      </c>
      <c r="AF369" s="76" t="s">
        <v>1821</v>
      </c>
      <c r="AG369" s="77"/>
      <c r="AH369" s="150">
        <f>SUM(AH370:AH372)</f>
        <v>1446000</v>
      </c>
      <c r="AI369" s="150">
        <f>SUM(AI370:AI372)</f>
        <v>1472327</v>
      </c>
      <c r="AL369" s="150">
        <f>SUM(AL370:AL372)</f>
        <v>0</v>
      </c>
    </row>
    <row r="370" spans="1:38" s="84" customFormat="1" ht="15">
      <c r="A370" s="94"/>
      <c r="B370" s="396" t="s">
        <v>1583</v>
      </c>
      <c r="C370" s="397"/>
      <c r="D370" s="397"/>
      <c r="E370" s="397"/>
      <c r="F370" s="397"/>
      <c r="G370" s="397"/>
      <c r="H370" s="398" t="s">
        <v>1584</v>
      </c>
      <c r="I370" s="399" t="s">
        <v>1855</v>
      </c>
      <c r="J370" s="399" t="s">
        <v>1855</v>
      </c>
      <c r="K370" s="399" t="s">
        <v>1855</v>
      </c>
      <c r="L370" s="399" t="s">
        <v>1855</v>
      </c>
      <c r="M370" s="399" t="s">
        <v>1855</v>
      </c>
      <c r="N370" s="399" t="s">
        <v>1855</v>
      </c>
      <c r="O370" s="399" t="s">
        <v>1855</v>
      </c>
      <c r="P370" s="399" t="s">
        <v>1855</v>
      </c>
      <c r="Q370" s="399" t="s">
        <v>1855</v>
      </c>
      <c r="R370" s="399"/>
      <c r="S370" s="399"/>
      <c r="T370" s="399"/>
      <c r="U370" s="399"/>
      <c r="V370" s="399" t="s">
        <v>1855</v>
      </c>
      <c r="W370" s="399" t="s">
        <v>1855</v>
      </c>
      <c r="X370" s="399" t="s">
        <v>1855</v>
      </c>
      <c r="Y370" s="399" t="s">
        <v>1855</v>
      </c>
      <c r="Z370" s="399" t="s">
        <v>1855</v>
      </c>
      <c r="AA370" s="399" t="s">
        <v>1855</v>
      </c>
      <c r="AB370" s="399" t="s">
        <v>1855</v>
      </c>
      <c r="AC370" s="400" t="s">
        <v>1855</v>
      </c>
      <c r="AD370" s="121">
        <f>ROUND((AH370/1000),0)</f>
        <v>1312</v>
      </c>
      <c r="AE370" s="83" t="s">
        <v>1820</v>
      </c>
      <c r="AG370" s="77"/>
      <c r="AH370" s="151">
        <f>'Alimentazione CE Costi'!H610+'Alimentazione CE Costi'!H611+'Alimentazione CE Costi'!H612+'Alimentazione CE Costi'!H613+'Alimentazione CE Costi'!H615+'Alimentazione CE Costi'!H616+'Alimentazione CE Costi'!H617+'Alimentazione CE Costi'!H618</f>
        <v>1312000</v>
      </c>
      <c r="AI370" s="151">
        <f>'Alimentazione CE Costi'!I610+'Alimentazione CE Costi'!I611+'Alimentazione CE Costi'!I612+'Alimentazione CE Costi'!I613+'Alimentazione CE Costi'!I615+'Alimentazione CE Costi'!I616+'Alimentazione CE Costi'!I617+'Alimentazione CE Costi'!I618</f>
        <v>1309616</v>
      </c>
      <c r="AL370" s="151">
        <f>'Alimentazione CE Costi'!L610+'Alimentazione CE Costi'!L611+'Alimentazione CE Costi'!L612+'Alimentazione CE Costi'!L613+'Alimentazione CE Costi'!L615+'Alimentazione CE Costi'!L616+'Alimentazione CE Costi'!L617+'Alimentazione CE Costi'!L618</f>
        <v>0</v>
      </c>
    </row>
    <row r="371" spans="1:38" s="84" customFormat="1" ht="15">
      <c r="A371" s="94"/>
      <c r="B371" s="396" t="s">
        <v>1585</v>
      </c>
      <c r="C371" s="397"/>
      <c r="D371" s="397"/>
      <c r="E371" s="397"/>
      <c r="F371" s="397"/>
      <c r="G371" s="397"/>
      <c r="H371" s="398" t="s">
        <v>1586</v>
      </c>
      <c r="I371" s="399" t="s">
        <v>1855</v>
      </c>
      <c r="J371" s="399" t="s">
        <v>1855</v>
      </c>
      <c r="K371" s="399" t="s">
        <v>1855</v>
      </c>
      <c r="L371" s="399" t="s">
        <v>1855</v>
      </c>
      <c r="M371" s="399" t="s">
        <v>1855</v>
      </c>
      <c r="N371" s="399" t="s">
        <v>1855</v>
      </c>
      <c r="O371" s="399" t="s">
        <v>1855</v>
      </c>
      <c r="P371" s="399" t="s">
        <v>1855</v>
      </c>
      <c r="Q371" s="399" t="s">
        <v>1855</v>
      </c>
      <c r="R371" s="399"/>
      <c r="S371" s="399"/>
      <c r="T371" s="399"/>
      <c r="U371" s="399"/>
      <c r="V371" s="399" t="s">
        <v>1855</v>
      </c>
      <c r="W371" s="399" t="s">
        <v>1855</v>
      </c>
      <c r="X371" s="399" t="s">
        <v>1855</v>
      </c>
      <c r="Y371" s="399" t="s">
        <v>1855</v>
      </c>
      <c r="Z371" s="399" t="s">
        <v>1855</v>
      </c>
      <c r="AA371" s="399" t="s">
        <v>1855</v>
      </c>
      <c r="AB371" s="399" t="s">
        <v>1855</v>
      </c>
      <c r="AC371" s="400" t="s">
        <v>1855</v>
      </c>
      <c r="AD371" s="121">
        <f>ROUND((AH371/1000),0)</f>
        <v>134</v>
      </c>
      <c r="AE371" s="83" t="s">
        <v>1820</v>
      </c>
      <c r="AG371" s="77"/>
      <c r="AH371" s="151">
        <f>'Alimentazione CE Costi'!H620+'Alimentazione CE Costi'!H621+'Alimentazione CE Costi'!H622+'Alimentazione CE Costi'!H623+'Alimentazione CE Costi'!H625+'Alimentazione CE Costi'!H626+'Alimentazione CE Costi'!H627+'Alimentazione CE Costi'!H628</f>
        <v>134000</v>
      </c>
      <c r="AI371" s="151">
        <f>'Alimentazione CE Costi'!I620+'Alimentazione CE Costi'!I621+'Alimentazione CE Costi'!I622+'Alimentazione CE Costi'!I623+'Alimentazione CE Costi'!I625+'Alimentazione CE Costi'!I626+'Alimentazione CE Costi'!I627+'Alimentazione CE Costi'!I628</f>
        <v>161711</v>
      </c>
      <c r="AL371" s="151">
        <f>'Alimentazione CE Costi'!L620+'Alimentazione CE Costi'!L621+'Alimentazione CE Costi'!L622+'Alimentazione CE Costi'!L623+'Alimentazione CE Costi'!L625+'Alimentazione CE Costi'!L626+'Alimentazione CE Costi'!L627+'Alimentazione CE Costi'!L628</f>
        <v>0</v>
      </c>
    </row>
    <row r="372" spans="1:38" s="84" customFormat="1" ht="15">
      <c r="A372" s="94"/>
      <c r="B372" s="396" t="s">
        <v>1587</v>
      </c>
      <c r="C372" s="397"/>
      <c r="D372" s="397"/>
      <c r="E372" s="397"/>
      <c r="F372" s="397"/>
      <c r="G372" s="397"/>
      <c r="H372" s="398" t="s">
        <v>1588</v>
      </c>
      <c r="I372" s="399" t="s">
        <v>1855</v>
      </c>
      <c r="J372" s="399" t="s">
        <v>1855</v>
      </c>
      <c r="K372" s="399" t="s">
        <v>1855</v>
      </c>
      <c r="L372" s="399" t="s">
        <v>1855</v>
      </c>
      <c r="M372" s="399" t="s">
        <v>1855</v>
      </c>
      <c r="N372" s="399" t="s">
        <v>1855</v>
      </c>
      <c r="O372" s="399" t="s">
        <v>1855</v>
      </c>
      <c r="P372" s="399" t="s">
        <v>1855</v>
      </c>
      <c r="Q372" s="399" t="s">
        <v>1855</v>
      </c>
      <c r="R372" s="399"/>
      <c r="S372" s="399"/>
      <c r="T372" s="399"/>
      <c r="U372" s="399"/>
      <c r="V372" s="399" t="s">
        <v>1855</v>
      </c>
      <c r="W372" s="399" t="s">
        <v>1855</v>
      </c>
      <c r="X372" s="399" t="s">
        <v>1855</v>
      </c>
      <c r="Y372" s="399" t="s">
        <v>1855</v>
      </c>
      <c r="Z372" s="399" t="s">
        <v>1855</v>
      </c>
      <c r="AA372" s="399" t="s">
        <v>1855</v>
      </c>
      <c r="AB372" s="399" t="s">
        <v>1855</v>
      </c>
      <c r="AC372" s="400" t="s">
        <v>1855</v>
      </c>
      <c r="AD372" s="121">
        <f>ROUND((AH372/1000),0)</f>
        <v>0</v>
      </c>
      <c r="AE372" s="83" t="s">
        <v>1820</v>
      </c>
      <c r="AG372" s="77"/>
      <c r="AH372" s="151">
        <f>'Alimentazione CE Costi'!H629</f>
        <v>0</v>
      </c>
      <c r="AI372" s="151">
        <f>'Alimentazione CE Costi'!I629</f>
        <v>1000</v>
      </c>
      <c r="AL372" s="151">
        <f>'Alimentazione CE Costi'!L629</f>
        <v>0</v>
      </c>
    </row>
    <row r="373" spans="1:38" s="84" customFormat="1" ht="15">
      <c r="A373" s="90"/>
      <c r="B373" s="427" t="s">
        <v>1589</v>
      </c>
      <c r="C373" s="428"/>
      <c r="D373" s="428"/>
      <c r="E373" s="428"/>
      <c r="F373" s="428"/>
      <c r="G373" s="428"/>
      <c r="H373" s="429" t="s">
        <v>1590</v>
      </c>
      <c r="I373" s="430" t="s">
        <v>1590</v>
      </c>
      <c r="J373" s="430" t="s">
        <v>1590</v>
      </c>
      <c r="K373" s="430" t="s">
        <v>1590</v>
      </c>
      <c r="L373" s="430" t="s">
        <v>1590</v>
      </c>
      <c r="M373" s="430" t="s">
        <v>1590</v>
      </c>
      <c r="N373" s="430" t="s">
        <v>1590</v>
      </c>
      <c r="O373" s="430" t="s">
        <v>1590</v>
      </c>
      <c r="P373" s="430" t="s">
        <v>1590</v>
      </c>
      <c r="Q373" s="430" t="s">
        <v>1590</v>
      </c>
      <c r="R373" s="430"/>
      <c r="S373" s="430"/>
      <c r="T373" s="430"/>
      <c r="U373" s="430"/>
      <c r="V373" s="430" t="s">
        <v>1590</v>
      </c>
      <c r="W373" s="430" t="s">
        <v>1590</v>
      </c>
      <c r="X373" s="430" t="s">
        <v>1590</v>
      </c>
      <c r="Y373" s="430" t="s">
        <v>1590</v>
      </c>
      <c r="Z373" s="430" t="s">
        <v>1590</v>
      </c>
      <c r="AA373" s="430" t="s">
        <v>1590</v>
      </c>
      <c r="AB373" s="430" t="s">
        <v>1590</v>
      </c>
      <c r="AC373" s="431" t="s">
        <v>1590</v>
      </c>
      <c r="AD373" s="120">
        <f>SUM(AD374:AD376)</f>
        <v>12040</v>
      </c>
      <c r="AE373" s="90" t="s">
        <v>1820</v>
      </c>
      <c r="AF373" s="76" t="s">
        <v>1821</v>
      </c>
      <c r="AG373" s="77"/>
      <c r="AH373" s="150">
        <f>SUM(AH374:AH376)</f>
        <v>12040000</v>
      </c>
      <c r="AI373" s="150">
        <f>SUM(AI374:AI376)</f>
        <v>12210401</v>
      </c>
      <c r="AL373" s="150">
        <f>SUM(AL374:AL376)</f>
        <v>2052954.85</v>
      </c>
    </row>
    <row r="374" spans="1:38" s="84" customFormat="1" ht="15">
      <c r="A374" s="94"/>
      <c r="B374" s="396" t="s">
        <v>1591</v>
      </c>
      <c r="C374" s="397"/>
      <c r="D374" s="397"/>
      <c r="E374" s="397"/>
      <c r="F374" s="397"/>
      <c r="G374" s="397"/>
      <c r="H374" s="398" t="s">
        <v>1592</v>
      </c>
      <c r="I374" s="399" t="s">
        <v>1855</v>
      </c>
      <c r="J374" s="399" t="s">
        <v>1855</v>
      </c>
      <c r="K374" s="399" t="s">
        <v>1855</v>
      </c>
      <c r="L374" s="399" t="s">
        <v>1855</v>
      </c>
      <c r="M374" s="399" t="s">
        <v>1855</v>
      </c>
      <c r="N374" s="399" t="s">
        <v>1855</v>
      </c>
      <c r="O374" s="399" t="s">
        <v>1855</v>
      </c>
      <c r="P374" s="399" t="s">
        <v>1855</v>
      </c>
      <c r="Q374" s="399" t="s">
        <v>1855</v>
      </c>
      <c r="R374" s="399"/>
      <c r="S374" s="399"/>
      <c r="T374" s="399"/>
      <c r="U374" s="399"/>
      <c r="V374" s="399" t="s">
        <v>1855</v>
      </c>
      <c r="W374" s="399" t="s">
        <v>1855</v>
      </c>
      <c r="X374" s="399" t="s">
        <v>1855</v>
      </c>
      <c r="Y374" s="399" t="s">
        <v>1855</v>
      </c>
      <c r="Z374" s="399" t="s">
        <v>1855</v>
      </c>
      <c r="AA374" s="399" t="s">
        <v>1855</v>
      </c>
      <c r="AB374" s="399" t="s">
        <v>1855</v>
      </c>
      <c r="AC374" s="400" t="s">
        <v>1855</v>
      </c>
      <c r="AD374" s="121">
        <f>ROUND((AH374/1000),0)</f>
        <v>11495</v>
      </c>
      <c r="AE374" s="83" t="s">
        <v>1820</v>
      </c>
      <c r="AG374" s="77"/>
      <c r="AH374" s="151">
        <f>'Alimentazione CE Costi'!H632+'Alimentazione CE Costi'!H633+'Alimentazione CE Costi'!H634+'Alimentazione CE Costi'!H635+'Alimentazione CE Costi'!H636+'Alimentazione CE Costi'!H638+'Alimentazione CE Costi'!H639+'Alimentazione CE Costi'!H640+'Alimentazione CE Costi'!H641</f>
        <v>11495000</v>
      </c>
      <c r="AI374" s="151">
        <f>'Alimentazione CE Costi'!I632+'Alimentazione CE Costi'!I633+'Alimentazione CE Costi'!I634+'Alimentazione CE Costi'!I635+'Alimentazione CE Costi'!I636+'Alimentazione CE Costi'!I638+'Alimentazione CE Costi'!I639+'Alimentazione CE Costi'!I640+'Alimentazione CE Costi'!I641</f>
        <v>11907733</v>
      </c>
      <c r="AL374" s="151">
        <f>'Alimentazione CE Costi'!L632+'Alimentazione CE Costi'!L633+'Alimentazione CE Costi'!L634+'Alimentazione CE Costi'!L635+'Alimentazione CE Costi'!L636+'Alimentazione CE Costi'!L638+'Alimentazione CE Costi'!L639+'Alimentazione CE Costi'!L640+'Alimentazione CE Costi'!L641</f>
        <v>1961709.04</v>
      </c>
    </row>
    <row r="375" spans="1:38" s="84" customFormat="1" ht="15">
      <c r="A375" s="94"/>
      <c r="B375" s="396" t="s">
        <v>1593</v>
      </c>
      <c r="C375" s="397"/>
      <c r="D375" s="397"/>
      <c r="E375" s="397"/>
      <c r="F375" s="397"/>
      <c r="G375" s="397"/>
      <c r="H375" s="398" t="s">
        <v>1594</v>
      </c>
      <c r="I375" s="399" t="s">
        <v>1855</v>
      </c>
      <c r="J375" s="399" t="s">
        <v>1855</v>
      </c>
      <c r="K375" s="399" t="s">
        <v>1855</v>
      </c>
      <c r="L375" s="399" t="s">
        <v>1855</v>
      </c>
      <c r="M375" s="399" t="s">
        <v>1855</v>
      </c>
      <c r="N375" s="399" t="s">
        <v>1855</v>
      </c>
      <c r="O375" s="399" t="s">
        <v>1855</v>
      </c>
      <c r="P375" s="399" t="s">
        <v>1855</v>
      </c>
      <c r="Q375" s="399" t="s">
        <v>1855</v>
      </c>
      <c r="R375" s="399"/>
      <c r="S375" s="399"/>
      <c r="T375" s="399"/>
      <c r="U375" s="399"/>
      <c r="V375" s="399" t="s">
        <v>1855</v>
      </c>
      <c r="W375" s="399" t="s">
        <v>1855</v>
      </c>
      <c r="X375" s="399" t="s">
        <v>1855</v>
      </c>
      <c r="Y375" s="399" t="s">
        <v>1855</v>
      </c>
      <c r="Z375" s="399" t="s">
        <v>1855</v>
      </c>
      <c r="AA375" s="399" t="s">
        <v>1855</v>
      </c>
      <c r="AB375" s="399" t="s">
        <v>1855</v>
      </c>
      <c r="AC375" s="400" t="s">
        <v>1855</v>
      </c>
      <c r="AD375" s="121">
        <f>ROUND((AH375/1000),0)</f>
        <v>545</v>
      </c>
      <c r="AE375" s="83" t="s">
        <v>1820</v>
      </c>
      <c r="AG375" s="77"/>
      <c r="AH375" s="151">
        <f>'Alimentazione CE Costi'!H643+'Alimentazione CE Costi'!H644+'Alimentazione CE Costi'!H645+'Alimentazione CE Costi'!H646+'Alimentazione CE Costi'!H647+'Alimentazione CE Costi'!H649+'Alimentazione CE Costi'!H650+'Alimentazione CE Costi'!H651+'Alimentazione CE Costi'!H652</f>
        <v>545000</v>
      </c>
      <c r="AI375" s="151">
        <f>'Alimentazione CE Costi'!I643+'Alimentazione CE Costi'!I644+'Alimentazione CE Costi'!I645+'Alimentazione CE Costi'!I646+'Alimentazione CE Costi'!I647+'Alimentazione CE Costi'!I649+'Alimentazione CE Costi'!I650+'Alimentazione CE Costi'!I651+'Alimentazione CE Costi'!I652</f>
        <v>302668</v>
      </c>
      <c r="AL375" s="151">
        <f>'Alimentazione CE Costi'!L643+'Alimentazione CE Costi'!L644+'Alimentazione CE Costi'!L645+'Alimentazione CE Costi'!L646+'Alimentazione CE Costi'!L647+'Alimentazione CE Costi'!L649+'Alimentazione CE Costi'!L650+'Alimentazione CE Costi'!L651+'Alimentazione CE Costi'!L652</f>
        <v>91245.81</v>
      </c>
    </row>
    <row r="376" spans="1:38" s="84" customFormat="1" ht="15">
      <c r="A376" s="94"/>
      <c r="B376" s="396" t="s">
        <v>1595</v>
      </c>
      <c r="C376" s="397"/>
      <c r="D376" s="397"/>
      <c r="E376" s="397"/>
      <c r="F376" s="397"/>
      <c r="G376" s="397"/>
      <c r="H376" s="398" t="s">
        <v>1596</v>
      </c>
      <c r="I376" s="399" t="s">
        <v>1855</v>
      </c>
      <c r="J376" s="399" t="s">
        <v>1855</v>
      </c>
      <c r="K376" s="399" t="s">
        <v>1855</v>
      </c>
      <c r="L376" s="399" t="s">
        <v>1855</v>
      </c>
      <c r="M376" s="399" t="s">
        <v>1855</v>
      </c>
      <c r="N376" s="399" t="s">
        <v>1855</v>
      </c>
      <c r="O376" s="399" t="s">
        <v>1855</v>
      </c>
      <c r="P376" s="399" t="s">
        <v>1855</v>
      </c>
      <c r="Q376" s="399" t="s">
        <v>1855</v>
      </c>
      <c r="R376" s="399"/>
      <c r="S376" s="399"/>
      <c r="T376" s="399"/>
      <c r="U376" s="399"/>
      <c r="V376" s="399" t="s">
        <v>1855</v>
      </c>
      <c r="W376" s="399" t="s">
        <v>1855</v>
      </c>
      <c r="X376" s="399" t="s">
        <v>1855</v>
      </c>
      <c r="Y376" s="399" t="s">
        <v>1855</v>
      </c>
      <c r="Z376" s="399" t="s">
        <v>1855</v>
      </c>
      <c r="AA376" s="399" t="s">
        <v>1855</v>
      </c>
      <c r="AB376" s="399" t="s">
        <v>1855</v>
      </c>
      <c r="AC376" s="400" t="s">
        <v>1855</v>
      </c>
      <c r="AD376" s="121">
        <f>ROUND((AH376/1000),0)</f>
        <v>0</v>
      </c>
      <c r="AE376" s="83" t="s">
        <v>1820</v>
      </c>
      <c r="AG376" s="77"/>
      <c r="AH376" s="151">
        <f>'Alimentazione CE Costi'!H653</f>
        <v>0</v>
      </c>
      <c r="AI376" s="151">
        <f>'Alimentazione CE Costi'!I653</f>
        <v>0</v>
      </c>
      <c r="AL376" s="151">
        <f>'Alimentazione CE Costi'!L653</f>
        <v>0</v>
      </c>
    </row>
    <row r="377" spans="1:38" s="84" customFormat="1" ht="15">
      <c r="A377" s="75"/>
      <c r="B377" s="408" t="s">
        <v>1597</v>
      </c>
      <c r="C377" s="409"/>
      <c r="D377" s="409"/>
      <c r="E377" s="409"/>
      <c r="F377" s="409"/>
      <c r="G377" s="409"/>
      <c r="H377" s="424" t="s">
        <v>1598</v>
      </c>
      <c r="I377" s="425" t="s">
        <v>1598</v>
      </c>
      <c r="J377" s="425" t="s">
        <v>1598</v>
      </c>
      <c r="K377" s="425" t="s">
        <v>1598</v>
      </c>
      <c r="L377" s="425" t="s">
        <v>1598</v>
      </c>
      <c r="M377" s="425" t="s">
        <v>1598</v>
      </c>
      <c r="N377" s="425" t="s">
        <v>1598</v>
      </c>
      <c r="O377" s="425" t="s">
        <v>1598</v>
      </c>
      <c r="P377" s="425" t="s">
        <v>1598</v>
      </c>
      <c r="Q377" s="425" t="s">
        <v>1598</v>
      </c>
      <c r="R377" s="425"/>
      <c r="S377" s="425"/>
      <c r="T377" s="425"/>
      <c r="U377" s="425"/>
      <c r="V377" s="425" t="s">
        <v>1598</v>
      </c>
      <c r="W377" s="425" t="s">
        <v>1598</v>
      </c>
      <c r="X377" s="425" t="s">
        <v>1598</v>
      </c>
      <c r="Y377" s="425" t="s">
        <v>1598</v>
      </c>
      <c r="Z377" s="425" t="s">
        <v>1598</v>
      </c>
      <c r="AA377" s="425" t="s">
        <v>1598</v>
      </c>
      <c r="AB377" s="425" t="s">
        <v>1598</v>
      </c>
      <c r="AC377" s="426" t="s">
        <v>1598</v>
      </c>
      <c r="AD377" s="119">
        <f>SUM(AD378:AD380)</f>
        <v>2076</v>
      </c>
      <c r="AE377" s="75" t="s">
        <v>1820</v>
      </c>
      <c r="AF377" s="76" t="s">
        <v>1821</v>
      </c>
      <c r="AG377" s="77"/>
      <c r="AH377" s="149">
        <f>SUM(AH378:AH380)</f>
        <v>2076445</v>
      </c>
      <c r="AI377" s="149">
        <f>SUM(AI378:AI380)</f>
        <v>2129740</v>
      </c>
      <c r="AL377" s="149">
        <f>SUM(AL378:AL380)</f>
        <v>960576.0399999998</v>
      </c>
    </row>
    <row r="378" spans="1:38" s="84" customFormat="1" ht="15">
      <c r="A378" s="83"/>
      <c r="B378" s="396" t="s">
        <v>1599</v>
      </c>
      <c r="C378" s="397"/>
      <c r="D378" s="397"/>
      <c r="E378" s="397"/>
      <c r="F378" s="397"/>
      <c r="G378" s="397"/>
      <c r="H378" s="398" t="s">
        <v>1600</v>
      </c>
      <c r="I378" s="399" t="s">
        <v>1601</v>
      </c>
      <c r="J378" s="399" t="s">
        <v>1601</v>
      </c>
      <c r="K378" s="399" t="s">
        <v>1601</v>
      </c>
      <c r="L378" s="399" t="s">
        <v>1601</v>
      </c>
      <c r="M378" s="399" t="s">
        <v>1601</v>
      </c>
      <c r="N378" s="399" t="s">
        <v>1601</v>
      </c>
      <c r="O378" s="399" t="s">
        <v>1601</v>
      </c>
      <c r="P378" s="399" t="s">
        <v>1601</v>
      </c>
      <c r="Q378" s="399" t="s">
        <v>1601</v>
      </c>
      <c r="R378" s="399"/>
      <c r="S378" s="399"/>
      <c r="T378" s="399"/>
      <c r="U378" s="399"/>
      <c r="V378" s="399" t="s">
        <v>1601</v>
      </c>
      <c r="W378" s="399" t="s">
        <v>1601</v>
      </c>
      <c r="X378" s="399" t="s">
        <v>1601</v>
      </c>
      <c r="Y378" s="399" t="s">
        <v>1601</v>
      </c>
      <c r="Z378" s="399" t="s">
        <v>1601</v>
      </c>
      <c r="AA378" s="399" t="s">
        <v>1601</v>
      </c>
      <c r="AB378" s="399" t="s">
        <v>1601</v>
      </c>
      <c r="AC378" s="400" t="s">
        <v>1601</v>
      </c>
      <c r="AD378" s="121">
        <f>ROUND((AH378/1000),0)</f>
        <v>1009</v>
      </c>
      <c r="AE378" s="83" t="s">
        <v>1820</v>
      </c>
      <c r="AG378" s="77"/>
      <c r="AH378" s="151">
        <f>'Alimentazione CE Costi'!H656+'Alimentazione CE Costi'!H657+'Alimentazione CE Costi'!H658+'Alimentazione CE Costi'!H659+'Alimentazione CE Costi'!H660+'Alimentazione CE Costi'!H661+'Alimentazione CE Costi'!H662</f>
        <v>1009000</v>
      </c>
      <c r="AI378" s="151">
        <f>'Alimentazione CE Costi'!I656+'Alimentazione CE Costi'!I657+'Alimentazione CE Costi'!I658+'Alimentazione CE Costi'!I659+'Alimentazione CE Costi'!I660+'Alimentazione CE Costi'!I661+'Alimentazione CE Costi'!I662</f>
        <v>1011487</v>
      </c>
      <c r="AL378" s="151">
        <f>'Alimentazione CE Costi'!L656+'Alimentazione CE Costi'!L657+'Alimentazione CE Costi'!L658+'Alimentazione CE Costi'!L659+'Alimentazione CE Costi'!L660+'Alimentazione CE Costi'!L661+'Alimentazione CE Costi'!L662</f>
        <v>668793.1999999998</v>
      </c>
    </row>
    <row r="379" spans="1:38" s="84" customFormat="1" ht="15">
      <c r="A379" s="83"/>
      <c r="B379" s="396" t="s">
        <v>1602</v>
      </c>
      <c r="C379" s="397"/>
      <c r="D379" s="397"/>
      <c r="E379" s="397"/>
      <c r="F379" s="397"/>
      <c r="G379" s="397"/>
      <c r="H379" s="398" t="s">
        <v>1603</v>
      </c>
      <c r="I379" s="399" t="s">
        <v>1603</v>
      </c>
      <c r="J379" s="399" t="s">
        <v>1603</v>
      </c>
      <c r="K379" s="399" t="s">
        <v>1603</v>
      </c>
      <c r="L379" s="399" t="s">
        <v>1603</v>
      </c>
      <c r="M379" s="399" t="s">
        <v>1603</v>
      </c>
      <c r="N379" s="399" t="s">
        <v>1603</v>
      </c>
      <c r="O379" s="399" t="s">
        <v>1603</v>
      </c>
      <c r="P379" s="399" t="s">
        <v>1603</v>
      </c>
      <c r="Q379" s="399" t="s">
        <v>1603</v>
      </c>
      <c r="R379" s="399"/>
      <c r="S379" s="399"/>
      <c r="T379" s="399"/>
      <c r="U379" s="399"/>
      <c r="V379" s="399" t="s">
        <v>1603</v>
      </c>
      <c r="W379" s="399" t="s">
        <v>1603</v>
      </c>
      <c r="X379" s="399" t="s">
        <v>1603</v>
      </c>
      <c r="Y379" s="399" t="s">
        <v>1603</v>
      </c>
      <c r="Z379" s="399" t="s">
        <v>1603</v>
      </c>
      <c r="AA379" s="399" t="s">
        <v>1603</v>
      </c>
      <c r="AB379" s="399" t="s">
        <v>1603</v>
      </c>
      <c r="AC379" s="400" t="s">
        <v>1603</v>
      </c>
      <c r="AD379" s="121">
        <f>ROUND((AH379/1000),0)</f>
        <v>0</v>
      </c>
      <c r="AE379" s="83" t="s">
        <v>1820</v>
      </c>
      <c r="AG379" s="77"/>
      <c r="AH379" s="162">
        <f>'Alimentazione CE Costi'!H663</f>
        <v>0</v>
      </c>
      <c r="AI379" s="162">
        <f>'Alimentazione CE Costi'!I663</f>
        <v>0</v>
      </c>
      <c r="AL379" s="162">
        <f>'Alimentazione CE Costi'!L663</f>
        <v>0</v>
      </c>
    </row>
    <row r="380" spans="1:38" s="84" customFormat="1" ht="15">
      <c r="A380" s="90"/>
      <c r="B380" s="427" t="s">
        <v>1604</v>
      </c>
      <c r="C380" s="428"/>
      <c r="D380" s="428"/>
      <c r="E380" s="428"/>
      <c r="F380" s="428"/>
      <c r="G380" s="428"/>
      <c r="H380" s="429" t="s">
        <v>1605</v>
      </c>
      <c r="I380" s="430" t="s">
        <v>1605</v>
      </c>
      <c r="J380" s="430" t="s">
        <v>1605</v>
      </c>
      <c r="K380" s="430" t="s">
        <v>1605</v>
      </c>
      <c r="L380" s="430" t="s">
        <v>1605</v>
      </c>
      <c r="M380" s="430" t="s">
        <v>1605</v>
      </c>
      <c r="N380" s="430" t="s">
        <v>1605</v>
      </c>
      <c r="O380" s="430" t="s">
        <v>1605</v>
      </c>
      <c r="P380" s="430" t="s">
        <v>1605</v>
      </c>
      <c r="Q380" s="430" t="s">
        <v>1605</v>
      </c>
      <c r="R380" s="430"/>
      <c r="S380" s="430"/>
      <c r="T380" s="430"/>
      <c r="U380" s="430"/>
      <c r="V380" s="430" t="s">
        <v>1605</v>
      </c>
      <c r="W380" s="430" t="s">
        <v>1605</v>
      </c>
      <c r="X380" s="430" t="s">
        <v>1605</v>
      </c>
      <c r="Y380" s="430" t="s">
        <v>1605</v>
      </c>
      <c r="Z380" s="430" t="s">
        <v>1605</v>
      </c>
      <c r="AA380" s="430" t="s">
        <v>1605</v>
      </c>
      <c r="AB380" s="430" t="s">
        <v>1605</v>
      </c>
      <c r="AC380" s="431" t="s">
        <v>1605</v>
      </c>
      <c r="AD380" s="131">
        <f>SUM(AD381:AD382)</f>
        <v>1067</v>
      </c>
      <c r="AE380" s="90" t="s">
        <v>1820</v>
      </c>
      <c r="AF380" s="76" t="s">
        <v>1821</v>
      </c>
      <c r="AG380" s="77"/>
      <c r="AH380" s="163">
        <f>SUM(AH381:AH382)</f>
        <v>1067445</v>
      </c>
      <c r="AI380" s="163">
        <f>SUM(AI381:AI382)</f>
        <v>1118253</v>
      </c>
      <c r="AL380" s="163">
        <f>SUM(AL381:AL382)</f>
        <v>291782.83999999997</v>
      </c>
    </row>
    <row r="381" spans="1:38" s="84" customFormat="1" ht="15">
      <c r="A381" s="83"/>
      <c r="B381" s="396" t="s">
        <v>1606</v>
      </c>
      <c r="C381" s="397"/>
      <c r="D381" s="397"/>
      <c r="E381" s="397"/>
      <c r="F381" s="397"/>
      <c r="G381" s="397"/>
      <c r="H381" s="398" t="s">
        <v>1607</v>
      </c>
      <c r="I381" s="399" t="s">
        <v>1607</v>
      </c>
      <c r="J381" s="399" t="s">
        <v>1607</v>
      </c>
      <c r="K381" s="399" t="s">
        <v>1607</v>
      </c>
      <c r="L381" s="399" t="s">
        <v>1607</v>
      </c>
      <c r="M381" s="399" t="s">
        <v>1607</v>
      </c>
      <c r="N381" s="399" t="s">
        <v>1607</v>
      </c>
      <c r="O381" s="399" t="s">
        <v>1607</v>
      </c>
      <c r="P381" s="399" t="s">
        <v>1607</v>
      </c>
      <c r="Q381" s="399" t="s">
        <v>1607</v>
      </c>
      <c r="R381" s="399"/>
      <c r="S381" s="399"/>
      <c r="T381" s="399"/>
      <c r="U381" s="399"/>
      <c r="V381" s="399" t="s">
        <v>1607</v>
      </c>
      <c r="W381" s="399" t="s">
        <v>1607</v>
      </c>
      <c r="X381" s="399" t="s">
        <v>1607</v>
      </c>
      <c r="Y381" s="399" t="s">
        <v>1607</v>
      </c>
      <c r="Z381" s="399" t="s">
        <v>1607</v>
      </c>
      <c r="AA381" s="399" t="s">
        <v>1607</v>
      </c>
      <c r="AB381" s="399" t="s">
        <v>1607</v>
      </c>
      <c r="AC381" s="400" t="s">
        <v>1607</v>
      </c>
      <c r="AD381" s="121">
        <f>ROUND((AH381/1000),0)</f>
        <v>765</v>
      </c>
      <c r="AE381" s="83" t="s">
        <v>1820</v>
      </c>
      <c r="AG381" s="77"/>
      <c r="AH381" s="151">
        <f>'Alimentazione CE Costi'!H667+'Alimentazione CE Costi'!H668+'Alimentazione CE Costi'!H669+'Alimentazione CE Costi'!H671+'Alimentazione CE Costi'!H672+'Alimentazione CE Costi'!H673+'Alimentazione CE Costi'!H675+'Alimentazione CE Costi'!H676+'Alimentazione CE Costi'!H677</f>
        <v>765000</v>
      </c>
      <c r="AI381" s="151">
        <f>'Alimentazione CE Costi'!I667+'Alimentazione CE Costi'!I668+'Alimentazione CE Costi'!I669+'Alimentazione CE Costi'!I671+'Alimentazione CE Costi'!I672+'Alimentazione CE Costi'!I673+'Alimentazione CE Costi'!I675+'Alimentazione CE Costi'!I676+'Alimentazione CE Costi'!I677</f>
        <v>778450</v>
      </c>
      <c r="AL381" s="151">
        <f>'Alimentazione CE Costi'!L667+'Alimentazione CE Costi'!L668+'Alimentazione CE Costi'!L669+'Alimentazione CE Costi'!L671+'Alimentazione CE Costi'!L672+'Alimentazione CE Costi'!L673+'Alimentazione CE Costi'!L675+'Alimentazione CE Costi'!L676+'Alimentazione CE Costi'!L677</f>
        <v>0</v>
      </c>
    </row>
    <row r="382" spans="1:38" s="84" customFormat="1" ht="15">
      <c r="A382" s="94"/>
      <c r="B382" s="396" t="s">
        <v>1608</v>
      </c>
      <c r="C382" s="397"/>
      <c r="D382" s="397"/>
      <c r="E382" s="397"/>
      <c r="F382" s="397"/>
      <c r="G382" s="397"/>
      <c r="H382" s="398" t="s">
        <v>1609</v>
      </c>
      <c r="I382" s="399" t="s">
        <v>1609</v>
      </c>
      <c r="J382" s="399" t="s">
        <v>1609</v>
      </c>
      <c r="K382" s="399" t="s">
        <v>1609</v>
      </c>
      <c r="L382" s="399" t="s">
        <v>1609</v>
      </c>
      <c r="M382" s="399" t="s">
        <v>1609</v>
      </c>
      <c r="N382" s="399" t="s">
        <v>1609</v>
      </c>
      <c r="O382" s="399" t="s">
        <v>1609</v>
      </c>
      <c r="P382" s="399" t="s">
        <v>1609</v>
      </c>
      <c r="Q382" s="399" t="s">
        <v>1609</v>
      </c>
      <c r="R382" s="399"/>
      <c r="S382" s="399"/>
      <c r="T382" s="399"/>
      <c r="U382" s="399"/>
      <c r="V382" s="399" t="s">
        <v>1609</v>
      </c>
      <c r="W382" s="399" t="s">
        <v>1609</v>
      </c>
      <c r="X382" s="399" t="s">
        <v>1609</v>
      </c>
      <c r="Y382" s="399" t="s">
        <v>1609</v>
      </c>
      <c r="Z382" s="399" t="s">
        <v>1609</v>
      </c>
      <c r="AA382" s="399" t="s">
        <v>1609</v>
      </c>
      <c r="AB382" s="399" t="s">
        <v>1609</v>
      </c>
      <c r="AC382" s="400" t="s">
        <v>1609</v>
      </c>
      <c r="AD382" s="121">
        <f>ROUND((AH382/1000),0)</f>
        <v>302</v>
      </c>
      <c r="AE382" s="83" t="s">
        <v>1820</v>
      </c>
      <c r="AG382" s="77"/>
      <c r="AH382" s="151">
        <f>'Alimentazione CE Costi'!H679+'Alimentazione CE Costi'!H680+'Alimentazione CE Costi'!H681</f>
        <v>302445</v>
      </c>
      <c r="AI382" s="151">
        <f>'Alimentazione CE Costi'!I679+'Alimentazione CE Costi'!I680+'Alimentazione CE Costi'!I681</f>
        <v>339803</v>
      </c>
      <c r="AL382" s="151">
        <f>'Alimentazione CE Costi'!L679+'Alimentazione CE Costi'!L680+'Alimentazione CE Costi'!L681</f>
        <v>291782.83999999997</v>
      </c>
    </row>
    <row r="383" spans="1:38" s="84" customFormat="1" ht="15">
      <c r="A383" s="98"/>
      <c r="B383" s="492" t="s">
        <v>1610</v>
      </c>
      <c r="C383" s="493"/>
      <c r="D383" s="493"/>
      <c r="E383" s="493"/>
      <c r="F383" s="493"/>
      <c r="G383" s="493"/>
      <c r="H383" s="494" t="s">
        <v>1611</v>
      </c>
      <c r="I383" s="495" t="s">
        <v>1612</v>
      </c>
      <c r="J383" s="495" t="s">
        <v>1612</v>
      </c>
      <c r="K383" s="495" t="s">
        <v>1612</v>
      </c>
      <c r="L383" s="495" t="s">
        <v>1612</v>
      </c>
      <c r="M383" s="495" t="s">
        <v>1612</v>
      </c>
      <c r="N383" s="495" t="s">
        <v>1612</v>
      </c>
      <c r="O383" s="495" t="s">
        <v>1612</v>
      </c>
      <c r="P383" s="495" t="s">
        <v>1612</v>
      </c>
      <c r="Q383" s="495" t="s">
        <v>1612</v>
      </c>
      <c r="R383" s="495"/>
      <c r="S383" s="495"/>
      <c r="T383" s="495"/>
      <c r="U383" s="495"/>
      <c r="V383" s="495" t="s">
        <v>1612</v>
      </c>
      <c r="W383" s="495" t="s">
        <v>1612</v>
      </c>
      <c r="X383" s="495" t="s">
        <v>1612</v>
      </c>
      <c r="Y383" s="495" t="s">
        <v>1612</v>
      </c>
      <c r="Z383" s="495" t="s">
        <v>1612</v>
      </c>
      <c r="AA383" s="495" t="s">
        <v>1612</v>
      </c>
      <c r="AB383" s="495" t="s">
        <v>1612</v>
      </c>
      <c r="AC383" s="496" t="s">
        <v>1612</v>
      </c>
      <c r="AD383" s="130">
        <f>SUM(AD384:AD385)</f>
        <v>18245</v>
      </c>
      <c r="AE383" s="98" t="s">
        <v>1820</v>
      </c>
      <c r="AF383" s="76" t="s">
        <v>1821</v>
      </c>
      <c r="AG383" s="77"/>
      <c r="AH383" s="161">
        <f>SUM(AH384:AH385)</f>
        <v>18245000</v>
      </c>
      <c r="AI383" s="161">
        <f>SUM(AI384:AI385)</f>
        <v>18764782</v>
      </c>
      <c r="AL383" s="161">
        <f>SUM(AL384:AL385)</f>
        <v>15336782</v>
      </c>
    </row>
    <row r="384" spans="1:38" s="84" customFormat="1" ht="15">
      <c r="A384" s="83"/>
      <c r="B384" s="396" t="s">
        <v>1613</v>
      </c>
      <c r="C384" s="397"/>
      <c r="D384" s="397"/>
      <c r="E384" s="397"/>
      <c r="F384" s="397"/>
      <c r="G384" s="397"/>
      <c r="H384" s="432" t="s">
        <v>1614</v>
      </c>
      <c r="I384" s="433" t="s">
        <v>1614</v>
      </c>
      <c r="J384" s="433" t="s">
        <v>1614</v>
      </c>
      <c r="K384" s="433" t="s">
        <v>1614</v>
      </c>
      <c r="L384" s="433" t="s">
        <v>1614</v>
      </c>
      <c r="M384" s="433" t="s">
        <v>1614</v>
      </c>
      <c r="N384" s="433" t="s">
        <v>1614</v>
      </c>
      <c r="O384" s="433" t="s">
        <v>1614</v>
      </c>
      <c r="P384" s="433" t="s">
        <v>1614</v>
      </c>
      <c r="Q384" s="433" t="s">
        <v>1614</v>
      </c>
      <c r="R384" s="433"/>
      <c r="S384" s="433"/>
      <c r="T384" s="433"/>
      <c r="U384" s="433"/>
      <c r="V384" s="433" t="s">
        <v>1614</v>
      </c>
      <c r="W384" s="433" t="s">
        <v>1614</v>
      </c>
      <c r="X384" s="433" t="s">
        <v>1614</v>
      </c>
      <c r="Y384" s="433" t="s">
        <v>1614</v>
      </c>
      <c r="Z384" s="433" t="s">
        <v>1614</v>
      </c>
      <c r="AA384" s="433" t="s">
        <v>1614</v>
      </c>
      <c r="AB384" s="433" t="s">
        <v>1614</v>
      </c>
      <c r="AC384" s="434" t="s">
        <v>1614</v>
      </c>
      <c r="AD384" s="121">
        <f>ROUND((AH384/1000),0)</f>
        <v>144</v>
      </c>
      <c r="AE384" s="83" t="s">
        <v>1820</v>
      </c>
      <c r="AG384" s="77"/>
      <c r="AH384" s="151">
        <f>'Alimentazione CE Costi'!H683+'Alimentazione CE Costi'!H684+'Alimentazione CE Costi'!H685+'Alimentazione CE Costi'!H686+'Alimentazione CE Costi'!H687+'Alimentazione CE Costi'!H688+'Alimentazione CE Costi'!H689+'Alimentazione CE Costi'!H690</f>
        <v>144000</v>
      </c>
      <c r="AI384" s="151">
        <f>'Alimentazione CE Costi'!I683+'Alimentazione CE Costi'!I684+'Alimentazione CE Costi'!I685+'Alimentazione CE Costi'!I686+'Alimentazione CE Costi'!I687+'Alimentazione CE Costi'!I688+'Alimentazione CE Costi'!I689+'Alimentazione CE Costi'!I690</f>
        <v>143484</v>
      </c>
      <c r="AL384" s="151">
        <f>'Alimentazione CE Costi'!L683+'Alimentazione CE Costi'!L684+'Alimentazione CE Costi'!L685+'Alimentazione CE Costi'!L686+'Alimentazione CE Costi'!L687+'Alimentazione CE Costi'!L688+'Alimentazione CE Costi'!L689+'Alimentazione CE Costi'!L690</f>
        <v>135483.62</v>
      </c>
    </row>
    <row r="385" spans="1:38" s="84" customFormat="1" ht="15">
      <c r="A385" s="101"/>
      <c r="B385" s="497" t="s">
        <v>1615</v>
      </c>
      <c r="C385" s="498"/>
      <c r="D385" s="498"/>
      <c r="E385" s="498"/>
      <c r="F385" s="498"/>
      <c r="G385" s="498"/>
      <c r="H385" s="499" t="s">
        <v>1616</v>
      </c>
      <c r="I385" s="500"/>
      <c r="J385" s="500"/>
      <c r="K385" s="500"/>
      <c r="L385" s="500"/>
      <c r="M385" s="500"/>
      <c r="N385" s="500"/>
      <c r="O385" s="500"/>
      <c r="P385" s="500"/>
      <c r="Q385" s="500"/>
      <c r="R385" s="500"/>
      <c r="S385" s="500"/>
      <c r="T385" s="500"/>
      <c r="U385" s="500"/>
      <c r="V385" s="500"/>
      <c r="W385" s="500"/>
      <c r="X385" s="500"/>
      <c r="Y385" s="500"/>
      <c r="Z385" s="500"/>
      <c r="AA385" s="500"/>
      <c r="AB385" s="500"/>
      <c r="AC385" s="501"/>
      <c r="AD385" s="132">
        <f>AD386+AD389</f>
        <v>18101</v>
      </c>
      <c r="AE385" s="102" t="s">
        <v>1820</v>
      </c>
      <c r="AF385" s="76" t="s">
        <v>1821</v>
      </c>
      <c r="AG385" s="77"/>
      <c r="AH385" s="164">
        <f>AH386+AH389</f>
        <v>18101000</v>
      </c>
      <c r="AI385" s="164">
        <f>AI386+AI389</f>
        <v>18621298</v>
      </c>
      <c r="AL385" s="164">
        <f>AL386+AL389</f>
        <v>15201298.38</v>
      </c>
    </row>
    <row r="386" spans="1:38" s="84" customFormat="1" ht="15">
      <c r="A386" s="75"/>
      <c r="B386" s="408" t="s">
        <v>1617</v>
      </c>
      <c r="C386" s="409"/>
      <c r="D386" s="409"/>
      <c r="E386" s="409"/>
      <c r="F386" s="409"/>
      <c r="G386" s="409"/>
      <c r="H386" s="424" t="s">
        <v>1618</v>
      </c>
      <c r="I386" s="425" t="s">
        <v>1619</v>
      </c>
      <c r="J386" s="425" t="s">
        <v>1619</v>
      </c>
      <c r="K386" s="425" t="s">
        <v>1619</v>
      </c>
      <c r="L386" s="425" t="s">
        <v>1619</v>
      </c>
      <c r="M386" s="425" t="s">
        <v>1619</v>
      </c>
      <c r="N386" s="425" t="s">
        <v>1619</v>
      </c>
      <c r="O386" s="425" t="s">
        <v>1619</v>
      </c>
      <c r="P386" s="425" t="s">
        <v>1619</v>
      </c>
      <c r="Q386" s="425" t="s">
        <v>1619</v>
      </c>
      <c r="R386" s="425"/>
      <c r="S386" s="425"/>
      <c r="T386" s="425"/>
      <c r="U386" s="425"/>
      <c r="V386" s="425" t="s">
        <v>1619</v>
      </c>
      <c r="W386" s="425" t="s">
        <v>1619</v>
      </c>
      <c r="X386" s="425" t="s">
        <v>1619</v>
      </c>
      <c r="Y386" s="425" t="s">
        <v>1619</v>
      </c>
      <c r="Z386" s="425" t="s">
        <v>1619</v>
      </c>
      <c r="AA386" s="425" t="s">
        <v>1619</v>
      </c>
      <c r="AB386" s="425" t="s">
        <v>1619</v>
      </c>
      <c r="AC386" s="426" t="s">
        <v>1619</v>
      </c>
      <c r="AD386" s="119">
        <f>SUM(AD387:AD388)</f>
        <v>9537</v>
      </c>
      <c r="AE386" s="75" t="s">
        <v>1820</v>
      </c>
      <c r="AF386" s="76" t="s">
        <v>1821</v>
      </c>
      <c r="AG386" s="77"/>
      <c r="AH386" s="149">
        <f>SUM(AH387:AH388)</f>
        <v>9537000</v>
      </c>
      <c r="AI386" s="149">
        <f>SUM(AI387:AI388)</f>
        <v>9667149</v>
      </c>
      <c r="AL386" s="149">
        <f>SUM(AL387:AL388)</f>
        <v>7667149.25</v>
      </c>
    </row>
    <row r="387" spans="1:38" s="84" customFormat="1" ht="15">
      <c r="A387" s="83"/>
      <c r="B387" s="396" t="s">
        <v>1620</v>
      </c>
      <c r="C387" s="397"/>
      <c r="D387" s="397"/>
      <c r="E387" s="397"/>
      <c r="F387" s="397"/>
      <c r="G387" s="397"/>
      <c r="H387" s="432" t="s">
        <v>1621</v>
      </c>
      <c r="I387" s="433" t="s">
        <v>1622</v>
      </c>
      <c r="J387" s="433" t="s">
        <v>1622</v>
      </c>
      <c r="K387" s="433" t="s">
        <v>1622</v>
      </c>
      <c r="L387" s="433" t="s">
        <v>1622</v>
      </c>
      <c r="M387" s="433" t="s">
        <v>1622</v>
      </c>
      <c r="N387" s="433" t="s">
        <v>1622</v>
      </c>
      <c r="O387" s="433" t="s">
        <v>1622</v>
      </c>
      <c r="P387" s="433" t="s">
        <v>1622</v>
      </c>
      <c r="Q387" s="433" t="s">
        <v>1622</v>
      </c>
      <c r="R387" s="433"/>
      <c r="S387" s="433"/>
      <c r="T387" s="433"/>
      <c r="U387" s="433"/>
      <c r="V387" s="433" t="s">
        <v>1622</v>
      </c>
      <c r="W387" s="433" t="s">
        <v>1622</v>
      </c>
      <c r="X387" s="433" t="s">
        <v>1622</v>
      </c>
      <c r="Y387" s="433" t="s">
        <v>1622</v>
      </c>
      <c r="Z387" s="433" t="s">
        <v>1622</v>
      </c>
      <c r="AA387" s="433" t="s">
        <v>1622</v>
      </c>
      <c r="AB387" s="433" t="s">
        <v>1622</v>
      </c>
      <c r="AC387" s="434" t="s">
        <v>1622</v>
      </c>
      <c r="AD387" s="121">
        <f>ROUND((AH387/1000),0)</f>
        <v>50</v>
      </c>
      <c r="AE387" s="83" t="s">
        <v>1820</v>
      </c>
      <c r="AG387" s="77"/>
      <c r="AH387" s="151">
        <f>'Alimentazione CE Costi'!H693</f>
        <v>50000</v>
      </c>
      <c r="AI387" s="151">
        <f>'Alimentazione CE Costi'!I693</f>
        <v>2000000</v>
      </c>
      <c r="AL387" s="151">
        <f>'Alimentazione CE Costi'!L693</f>
        <v>0</v>
      </c>
    </row>
    <row r="388" spans="1:38" s="84" customFormat="1" ht="15">
      <c r="A388" s="83"/>
      <c r="B388" s="396" t="s">
        <v>1623</v>
      </c>
      <c r="C388" s="397"/>
      <c r="D388" s="397"/>
      <c r="E388" s="397"/>
      <c r="F388" s="397"/>
      <c r="G388" s="397"/>
      <c r="H388" s="432" t="s">
        <v>1624</v>
      </c>
      <c r="I388" s="433" t="s">
        <v>1421</v>
      </c>
      <c r="J388" s="433" t="s">
        <v>1421</v>
      </c>
      <c r="K388" s="433" t="s">
        <v>1421</v>
      </c>
      <c r="L388" s="433" t="s">
        <v>1421</v>
      </c>
      <c r="M388" s="433" t="s">
        <v>1421</v>
      </c>
      <c r="N388" s="433" t="s">
        <v>1421</v>
      </c>
      <c r="O388" s="433" t="s">
        <v>1421</v>
      </c>
      <c r="P388" s="433" t="s">
        <v>1421</v>
      </c>
      <c r="Q388" s="433" t="s">
        <v>1421</v>
      </c>
      <c r="R388" s="433"/>
      <c r="S388" s="433"/>
      <c r="T388" s="433"/>
      <c r="U388" s="433"/>
      <c r="V388" s="433" t="s">
        <v>1421</v>
      </c>
      <c r="W388" s="433" t="s">
        <v>1421</v>
      </c>
      <c r="X388" s="433" t="s">
        <v>1421</v>
      </c>
      <c r="Y388" s="433" t="s">
        <v>1421</v>
      </c>
      <c r="Z388" s="433" t="s">
        <v>1421</v>
      </c>
      <c r="AA388" s="433" t="s">
        <v>1421</v>
      </c>
      <c r="AB388" s="433" t="s">
        <v>1421</v>
      </c>
      <c r="AC388" s="434" t="s">
        <v>1421</v>
      </c>
      <c r="AD388" s="121">
        <f>ROUND((AH388/1000),0)</f>
        <v>9487</v>
      </c>
      <c r="AE388" s="83" t="s">
        <v>1820</v>
      </c>
      <c r="AG388" s="77"/>
      <c r="AH388" s="151">
        <f>'Alimentazione CE Costi'!H694</f>
        <v>9487000</v>
      </c>
      <c r="AI388" s="151">
        <f>'Alimentazione CE Costi'!I694</f>
        <v>7667149</v>
      </c>
      <c r="AL388" s="151">
        <f>'Alimentazione CE Costi'!L694</f>
        <v>7667149.25</v>
      </c>
    </row>
    <row r="389" spans="1:38" s="84" customFormat="1" ht="15">
      <c r="A389" s="83"/>
      <c r="B389" s="487" t="s">
        <v>1422</v>
      </c>
      <c r="C389" s="488"/>
      <c r="D389" s="488"/>
      <c r="E389" s="488"/>
      <c r="F389" s="488"/>
      <c r="G389" s="488"/>
      <c r="H389" s="502" t="s">
        <v>1423</v>
      </c>
      <c r="I389" s="503" t="s">
        <v>1424</v>
      </c>
      <c r="J389" s="503" t="s">
        <v>1424</v>
      </c>
      <c r="K389" s="503" t="s">
        <v>1424</v>
      </c>
      <c r="L389" s="503" t="s">
        <v>1424</v>
      </c>
      <c r="M389" s="503" t="s">
        <v>1424</v>
      </c>
      <c r="N389" s="503" t="s">
        <v>1424</v>
      </c>
      <c r="O389" s="503" t="s">
        <v>1424</v>
      </c>
      <c r="P389" s="503" t="s">
        <v>1424</v>
      </c>
      <c r="Q389" s="503" t="s">
        <v>1424</v>
      </c>
      <c r="R389" s="503"/>
      <c r="S389" s="503"/>
      <c r="T389" s="503"/>
      <c r="U389" s="503"/>
      <c r="V389" s="503" t="s">
        <v>1424</v>
      </c>
      <c r="W389" s="503" t="s">
        <v>1424</v>
      </c>
      <c r="X389" s="503" t="s">
        <v>1424</v>
      </c>
      <c r="Y389" s="503" t="s">
        <v>1424</v>
      </c>
      <c r="Z389" s="503" t="s">
        <v>1424</v>
      </c>
      <c r="AA389" s="503" t="s">
        <v>1424</v>
      </c>
      <c r="AB389" s="503" t="s">
        <v>1424</v>
      </c>
      <c r="AC389" s="504" t="s">
        <v>1424</v>
      </c>
      <c r="AD389" s="121">
        <f>ROUND((AH389/1000),0)</f>
        <v>8564</v>
      </c>
      <c r="AE389" s="83" t="s">
        <v>1820</v>
      </c>
      <c r="AG389" s="77"/>
      <c r="AH389" s="151">
        <f>'Alimentazione CE Costi'!H696+'Alimentazione CE Costi'!H697+'Alimentazione CE Costi'!H698+'Alimentazione CE Costi'!H699+'Alimentazione CE Costi'!H700</f>
        <v>8564000</v>
      </c>
      <c r="AI389" s="151">
        <f>'Alimentazione CE Costi'!I696+'Alimentazione CE Costi'!I697+'Alimentazione CE Costi'!I698+'Alimentazione CE Costi'!I699+'Alimentazione CE Costi'!I700</f>
        <v>8954149</v>
      </c>
      <c r="AL389" s="151">
        <f>'Alimentazione CE Costi'!L696+'Alimentazione CE Costi'!L697+'Alimentazione CE Costi'!L698+'Alimentazione CE Costi'!L699+'Alimentazione CE Costi'!L700</f>
        <v>7534149.130000001</v>
      </c>
    </row>
    <row r="390" spans="1:38" s="84" customFormat="1" ht="15">
      <c r="A390" s="75"/>
      <c r="B390" s="408" t="s">
        <v>1425</v>
      </c>
      <c r="C390" s="409"/>
      <c r="D390" s="409"/>
      <c r="E390" s="409"/>
      <c r="F390" s="409"/>
      <c r="G390" s="409"/>
      <c r="H390" s="424" t="s">
        <v>1426</v>
      </c>
      <c r="I390" s="425" t="s">
        <v>1427</v>
      </c>
      <c r="J390" s="425" t="s">
        <v>1427</v>
      </c>
      <c r="K390" s="425" t="s">
        <v>1427</v>
      </c>
      <c r="L390" s="425" t="s">
        <v>1427</v>
      </c>
      <c r="M390" s="425" t="s">
        <v>1427</v>
      </c>
      <c r="N390" s="425" t="s">
        <v>1427</v>
      </c>
      <c r="O390" s="425" t="s">
        <v>1427</v>
      </c>
      <c r="P390" s="425" t="s">
        <v>1427</v>
      </c>
      <c r="Q390" s="425" t="s">
        <v>1427</v>
      </c>
      <c r="R390" s="425"/>
      <c r="S390" s="425"/>
      <c r="T390" s="425"/>
      <c r="U390" s="425"/>
      <c r="V390" s="425" t="s">
        <v>1427</v>
      </c>
      <c r="W390" s="425" t="s">
        <v>1427</v>
      </c>
      <c r="X390" s="425" t="s">
        <v>1427</v>
      </c>
      <c r="Y390" s="425" t="s">
        <v>1427</v>
      </c>
      <c r="Z390" s="425" t="s">
        <v>1427</v>
      </c>
      <c r="AA390" s="425" t="s">
        <v>1427</v>
      </c>
      <c r="AB390" s="425" t="s">
        <v>1427</v>
      </c>
      <c r="AC390" s="426" t="s">
        <v>1427</v>
      </c>
      <c r="AD390" s="119">
        <f>SUM(AD391:AD392)</f>
        <v>0</v>
      </c>
      <c r="AE390" s="75" t="s">
        <v>1820</v>
      </c>
      <c r="AF390" s="76" t="s">
        <v>1821</v>
      </c>
      <c r="AG390" s="77"/>
      <c r="AH390" s="149">
        <f>SUM(AH391:AH392)</f>
        <v>0</v>
      </c>
      <c r="AI390" s="149">
        <f>SUM(AI391:AI392)</f>
        <v>0</v>
      </c>
      <c r="AL390" s="149">
        <f>SUM(AL391:AL392)</f>
        <v>0</v>
      </c>
    </row>
    <row r="391" spans="1:38" s="84" customFormat="1" ht="15">
      <c r="A391" s="83"/>
      <c r="B391" s="396" t="s">
        <v>1428</v>
      </c>
      <c r="C391" s="397"/>
      <c r="D391" s="397"/>
      <c r="E391" s="397"/>
      <c r="F391" s="397"/>
      <c r="G391" s="397"/>
      <c r="H391" s="432" t="s">
        <v>1429</v>
      </c>
      <c r="I391" s="433" t="s">
        <v>1430</v>
      </c>
      <c r="J391" s="433" t="s">
        <v>1430</v>
      </c>
      <c r="K391" s="433" t="s">
        <v>1430</v>
      </c>
      <c r="L391" s="433" t="s">
        <v>1430</v>
      </c>
      <c r="M391" s="433" t="s">
        <v>1430</v>
      </c>
      <c r="N391" s="433" t="s">
        <v>1430</v>
      </c>
      <c r="O391" s="433" t="s">
        <v>1430</v>
      </c>
      <c r="P391" s="433" t="s">
        <v>1430</v>
      </c>
      <c r="Q391" s="433" t="s">
        <v>1430</v>
      </c>
      <c r="R391" s="433"/>
      <c r="S391" s="433"/>
      <c r="T391" s="433"/>
      <c r="U391" s="433"/>
      <c r="V391" s="433" t="s">
        <v>1430</v>
      </c>
      <c r="W391" s="433" t="s">
        <v>1430</v>
      </c>
      <c r="X391" s="433" t="s">
        <v>1430</v>
      </c>
      <c r="Y391" s="433" t="s">
        <v>1430</v>
      </c>
      <c r="Z391" s="433" t="s">
        <v>1430</v>
      </c>
      <c r="AA391" s="433" t="s">
        <v>1430</v>
      </c>
      <c r="AB391" s="433" t="s">
        <v>1430</v>
      </c>
      <c r="AC391" s="434" t="s">
        <v>1430</v>
      </c>
      <c r="AD391" s="121">
        <f>ROUND((AH391/1000),0)</f>
        <v>0</v>
      </c>
      <c r="AE391" s="83" t="s">
        <v>1820</v>
      </c>
      <c r="AG391" s="77"/>
      <c r="AH391" s="151">
        <f>'Alimentazione CE Costi'!H704+'Alimentazione CE Costi'!H705+'Alimentazione CE Costi'!H706+'Alimentazione CE Costi'!H707+'Alimentazione CE Costi'!H709+'Alimentazione CE Costi'!H710+'Alimentazione CE Costi'!H711+'Alimentazione CE Costi'!H712+'Alimentazione CE Costi'!H713+'Alimentazione CE Costi'!H714+'Alimentazione CE Costi'!H715+'Alimentazione CE Costi'!H716+'Alimentazione CE Costi'!H717+'Alimentazione CE Costi'!H718</f>
        <v>0</v>
      </c>
      <c r="AI391" s="151">
        <f>'Alimentazione CE Costi'!I704+'Alimentazione CE Costi'!I705+'Alimentazione CE Costi'!I706+'Alimentazione CE Costi'!I707+'Alimentazione CE Costi'!I709+'Alimentazione CE Costi'!I710+'Alimentazione CE Costi'!I711+'Alimentazione CE Costi'!I712+'Alimentazione CE Costi'!I713+'Alimentazione CE Costi'!I714+'Alimentazione CE Costi'!I715+'Alimentazione CE Costi'!I716+'Alimentazione CE Costi'!I717+'Alimentazione CE Costi'!I718</f>
        <v>0</v>
      </c>
      <c r="AL391" s="151">
        <f>'Alimentazione CE Costi'!L704+'Alimentazione CE Costi'!L705+'Alimentazione CE Costi'!L706+'Alimentazione CE Costi'!L707+'Alimentazione CE Costi'!L709+'Alimentazione CE Costi'!L710+'Alimentazione CE Costi'!L711+'Alimentazione CE Costi'!L712+'Alimentazione CE Costi'!L713+'Alimentazione CE Costi'!L714+'Alimentazione CE Costi'!L715+'Alimentazione CE Costi'!L716+'Alimentazione CE Costi'!L717+'Alimentazione CE Costi'!L718</f>
        <v>0</v>
      </c>
    </row>
    <row r="392" spans="1:38" s="84" customFormat="1" ht="15">
      <c r="A392" s="83"/>
      <c r="B392" s="396" t="s">
        <v>1431</v>
      </c>
      <c r="C392" s="397"/>
      <c r="D392" s="397"/>
      <c r="E392" s="397"/>
      <c r="F392" s="397"/>
      <c r="G392" s="397"/>
      <c r="H392" s="432" t="s">
        <v>1625</v>
      </c>
      <c r="I392" s="433" t="s">
        <v>1430</v>
      </c>
      <c r="J392" s="433" t="s">
        <v>1430</v>
      </c>
      <c r="K392" s="433" t="s">
        <v>1430</v>
      </c>
      <c r="L392" s="433" t="s">
        <v>1430</v>
      </c>
      <c r="M392" s="433" t="s">
        <v>1430</v>
      </c>
      <c r="N392" s="433" t="s">
        <v>1430</v>
      </c>
      <c r="O392" s="433" t="s">
        <v>1430</v>
      </c>
      <c r="P392" s="433" t="s">
        <v>1430</v>
      </c>
      <c r="Q392" s="433" t="s">
        <v>1430</v>
      </c>
      <c r="R392" s="433"/>
      <c r="S392" s="433"/>
      <c r="T392" s="433"/>
      <c r="U392" s="433"/>
      <c r="V392" s="433" t="s">
        <v>1430</v>
      </c>
      <c r="W392" s="433" t="s">
        <v>1430</v>
      </c>
      <c r="X392" s="433" t="s">
        <v>1430</v>
      </c>
      <c r="Y392" s="433" t="s">
        <v>1430</v>
      </c>
      <c r="Z392" s="433" t="s">
        <v>1430</v>
      </c>
      <c r="AA392" s="433" t="s">
        <v>1430</v>
      </c>
      <c r="AB392" s="433" t="s">
        <v>1430</v>
      </c>
      <c r="AC392" s="434" t="s">
        <v>1430</v>
      </c>
      <c r="AD392" s="121">
        <f>ROUND((AH392/1000),0)</f>
        <v>0</v>
      </c>
      <c r="AE392" s="83" t="s">
        <v>1820</v>
      </c>
      <c r="AG392" s="77"/>
      <c r="AH392" s="151">
        <f>SUM('Alimentazione CE Costi'!H720:H766)</f>
        <v>0</v>
      </c>
      <c r="AI392" s="151">
        <f>SUM('Alimentazione CE Costi'!I720:I766)</f>
        <v>0</v>
      </c>
      <c r="AL392" s="151">
        <f>SUM('Alimentazione CE Costi'!L720:L766)</f>
        <v>0</v>
      </c>
    </row>
    <row r="393" spans="1:38" s="84" customFormat="1" ht="15">
      <c r="A393" s="75"/>
      <c r="B393" s="408" t="s">
        <v>1626</v>
      </c>
      <c r="C393" s="409"/>
      <c r="D393" s="409"/>
      <c r="E393" s="409"/>
      <c r="F393" s="409"/>
      <c r="G393" s="409"/>
      <c r="H393" s="424" t="s">
        <v>1627</v>
      </c>
      <c r="I393" s="425" t="s">
        <v>929</v>
      </c>
      <c r="J393" s="425" t="s">
        <v>929</v>
      </c>
      <c r="K393" s="425" t="s">
        <v>929</v>
      </c>
      <c r="L393" s="425" t="s">
        <v>929</v>
      </c>
      <c r="M393" s="425" t="s">
        <v>929</v>
      </c>
      <c r="N393" s="425" t="s">
        <v>929</v>
      </c>
      <c r="O393" s="425" t="s">
        <v>929</v>
      </c>
      <c r="P393" s="425" t="s">
        <v>929</v>
      </c>
      <c r="Q393" s="425" t="s">
        <v>929</v>
      </c>
      <c r="R393" s="425"/>
      <c r="S393" s="425"/>
      <c r="T393" s="425"/>
      <c r="U393" s="425"/>
      <c r="V393" s="425" t="s">
        <v>929</v>
      </c>
      <c r="W393" s="425" t="s">
        <v>929</v>
      </c>
      <c r="X393" s="425" t="s">
        <v>929</v>
      </c>
      <c r="Y393" s="425" t="s">
        <v>929</v>
      </c>
      <c r="Z393" s="425" t="s">
        <v>929</v>
      </c>
      <c r="AA393" s="425" t="s">
        <v>929</v>
      </c>
      <c r="AB393" s="425" t="s">
        <v>929</v>
      </c>
      <c r="AC393" s="426" t="s">
        <v>929</v>
      </c>
      <c r="AD393" s="119">
        <f>SUM(AD394:AD395)</f>
        <v>0</v>
      </c>
      <c r="AE393" s="86" t="s">
        <v>930</v>
      </c>
      <c r="AF393" s="76" t="s">
        <v>1821</v>
      </c>
      <c r="AG393" s="77"/>
      <c r="AH393" s="149">
        <f>SUM(AH394:AH395)</f>
        <v>0</v>
      </c>
      <c r="AI393" s="149">
        <f>SUM(AI394:AI395)</f>
        <v>0</v>
      </c>
      <c r="AL393" s="149">
        <f>SUM(AL394:AL395)</f>
        <v>0</v>
      </c>
    </row>
    <row r="394" spans="1:38" s="84" customFormat="1" ht="15">
      <c r="A394" s="83"/>
      <c r="B394" s="396" t="s">
        <v>931</v>
      </c>
      <c r="C394" s="397"/>
      <c r="D394" s="397"/>
      <c r="E394" s="397"/>
      <c r="F394" s="397"/>
      <c r="G394" s="397"/>
      <c r="H394" s="432" t="s">
        <v>932</v>
      </c>
      <c r="I394" s="433" t="s">
        <v>1430</v>
      </c>
      <c r="J394" s="433" t="s">
        <v>1430</v>
      </c>
      <c r="K394" s="433" t="s">
        <v>1430</v>
      </c>
      <c r="L394" s="433" t="s">
        <v>1430</v>
      </c>
      <c r="M394" s="433" t="s">
        <v>1430</v>
      </c>
      <c r="N394" s="433" t="s">
        <v>1430</v>
      </c>
      <c r="O394" s="433" t="s">
        <v>1430</v>
      </c>
      <c r="P394" s="433" t="s">
        <v>1430</v>
      </c>
      <c r="Q394" s="433" t="s">
        <v>1430</v>
      </c>
      <c r="R394" s="433"/>
      <c r="S394" s="433"/>
      <c r="T394" s="433"/>
      <c r="U394" s="433"/>
      <c r="V394" s="433" t="s">
        <v>1430</v>
      </c>
      <c r="W394" s="433" t="s">
        <v>1430</v>
      </c>
      <c r="X394" s="433" t="s">
        <v>1430</v>
      </c>
      <c r="Y394" s="433" t="s">
        <v>1430</v>
      </c>
      <c r="Z394" s="433" t="s">
        <v>1430</v>
      </c>
      <c r="AA394" s="433" t="s">
        <v>1430</v>
      </c>
      <c r="AB394" s="433" t="s">
        <v>1430</v>
      </c>
      <c r="AC394" s="434" t="s">
        <v>1430</v>
      </c>
      <c r="AD394" s="121">
        <f>ROUND((AH394/1000),0)</f>
        <v>0</v>
      </c>
      <c r="AE394" s="103" t="s">
        <v>930</v>
      </c>
      <c r="AG394" s="77"/>
      <c r="AH394" s="151">
        <f>'Alimentazione CE Costi'!H768</f>
        <v>0</v>
      </c>
      <c r="AI394" s="151">
        <f>'Alimentazione CE Costi'!I768</f>
        <v>0</v>
      </c>
      <c r="AL394" s="151">
        <f>'Alimentazione CE Costi'!L768</f>
        <v>0</v>
      </c>
    </row>
    <row r="395" spans="1:38" s="84" customFormat="1" ht="15">
      <c r="A395" s="83"/>
      <c r="B395" s="396" t="s">
        <v>933</v>
      </c>
      <c r="C395" s="397"/>
      <c r="D395" s="397"/>
      <c r="E395" s="397"/>
      <c r="F395" s="397"/>
      <c r="G395" s="397"/>
      <c r="H395" s="432" t="s">
        <v>934</v>
      </c>
      <c r="I395" s="433" t="s">
        <v>935</v>
      </c>
      <c r="J395" s="433" t="s">
        <v>935</v>
      </c>
      <c r="K395" s="433" t="s">
        <v>935</v>
      </c>
      <c r="L395" s="433" t="s">
        <v>935</v>
      </c>
      <c r="M395" s="433" t="s">
        <v>935</v>
      </c>
      <c r="N395" s="433" t="s">
        <v>935</v>
      </c>
      <c r="O395" s="433" t="s">
        <v>935</v>
      </c>
      <c r="P395" s="433" t="s">
        <v>935</v>
      </c>
      <c r="Q395" s="433" t="s">
        <v>935</v>
      </c>
      <c r="R395" s="433"/>
      <c r="S395" s="433"/>
      <c r="T395" s="433"/>
      <c r="U395" s="433"/>
      <c r="V395" s="433" t="s">
        <v>935</v>
      </c>
      <c r="W395" s="433" t="s">
        <v>935</v>
      </c>
      <c r="X395" s="433" t="s">
        <v>935</v>
      </c>
      <c r="Y395" s="433" t="s">
        <v>935</v>
      </c>
      <c r="Z395" s="433" t="s">
        <v>935</v>
      </c>
      <c r="AA395" s="433" t="s">
        <v>935</v>
      </c>
      <c r="AB395" s="433" t="s">
        <v>935</v>
      </c>
      <c r="AC395" s="434" t="s">
        <v>935</v>
      </c>
      <c r="AD395" s="121">
        <f>ROUND((AH395/1000),0)</f>
        <v>0</v>
      </c>
      <c r="AE395" s="103" t="s">
        <v>930</v>
      </c>
      <c r="AG395" s="77"/>
      <c r="AH395" s="151">
        <f>'Alimentazione CE Costi'!H769</f>
        <v>0</v>
      </c>
      <c r="AI395" s="151">
        <f>'Alimentazione CE Costi'!I769</f>
        <v>0</v>
      </c>
      <c r="AL395" s="151">
        <f>'Alimentazione CE Costi'!L769</f>
        <v>0</v>
      </c>
    </row>
    <row r="396" spans="1:38" s="84" customFormat="1" ht="15">
      <c r="A396" s="75"/>
      <c r="B396" s="408" t="s">
        <v>936</v>
      </c>
      <c r="C396" s="409"/>
      <c r="D396" s="409"/>
      <c r="E396" s="409"/>
      <c r="F396" s="409"/>
      <c r="G396" s="409"/>
      <c r="H396" s="424" t="s">
        <v>1082</v>
      </c>
      <c r="I396" s="425" t="s">
        <v>1083</v>
      </c>
      <c r="J396" s="425" t="s">
        <v>1083</v>
      </c>
      <c r="K396" s="425" t="s">
        <v>1083</v>
      </c>
      <c r="L396" s="425" t="s">
        <v>1083</v>
      </c>
      <c r="M396" s="425" t="s">
        <v>1083</v>
      </c>
      <c r="N396" s="425" t="s">
        <v>1083</v>
      </c>
      <c r="O396" s="425" t="s">
        <v>1083</v>
      </c>
      <c r="P396" s="425" t="s">
        <v>1083</v>
      </c>
      <c r="Q396" s="425" t="s">
        <v>1083</v>
      </c>
      <c r="R396" s="425"/>
      <c r="S396" s="425"/>
      <c r="T396" s="425"/>
      <c r="U396" s="425"/>
      <c r="V396" s="425" t="s">
        <v>1083</v>
      </c>
      <c r="W396" s="425" t="s">
        <v>1083</v>
      </c>
      <c r="X396" s="425" t="s">
        <v>1083</v>
      </c>
      <c r="Y396" s="425" t="s">
        <v>1083</v>
      </c>
      <c r="Z396" s="425" t="s">
        <v>1083</v>
      </c>
      <c r="AA396" s="425" t="s">
        <v>1083</v>
      </c>
      <c r="AB396" s="425" t="s">
        <v>1083</v>
      </c>
      <c r="AC396" s="426" t="s">
        <v>1083</v>
      </c>
      <c r="AD396" s="119">
        <f>AD397+AD403+AD404+AD409</f>
        <v>600</v>
      </c>
      <c r="AE396" s="75" t="s">
        <v>1820</v>
      </c>
      <c r="AF396" s="76" t="s">
        <v>1821</v>
      </c>
      <c r="AG396" s="77"/>
      <c r="AH396" s="149">
        <f>AH397+AH403+AH404+AH409</f>
        <v>600000</v>
      </c>
      <c r="AI396" s="149">
        <f>AI397+AI403+AI404+AI409</f>
        <v>807205</v>
      </c>
      <c r="AL396" s="149">
        <f>AL397+AL403+AL404+AL409</f>
        <v>292204.57</v>
      </c>
    </row>
    <row r="397" spans="1:38" s="84" customFormat="1" ht="15">
      <c r="A397" s="85"/>
      <c r="B397" s="458" t="s">
        <v>1084</v>
      </c>
      <c r="C397" s="459"/>
      <c r="D397" s="459"/>
      <c r="E397" s="459"/>
      <c r="F397" s="459"/>
      <c r="G397" s="459"/>
      <c r="H397" s="460" t="s">
        <v>1085</v>
      </c>
      <c r="I397" s="461" t="s">
        <v>1086</v>
      </c>
      <c r="J397" s="461" t="s">
        <v>1086</v>
      </c>
      <c r="K397" s="461" t="s">
        <v>1086</v>
      </c>
      <c r="L397" s="461" t="s">
        <v>1086</v>
      </c>
      <c r="M397" s="461" t="s">
        <v>1086</v>
      </c>
      <c r="N397" s="461" t="s">
        <v>1086</v>
      </c>
      <c r="O397" s="461" t="s">
        <v>1086</v>
      </c>
      <c r="P397" s="461" t="s">
        <v>1086</v>
      </c>
      <c r="Q397" s="461" t="s">
        <v>1086</v>
      </c>
      <c r="R397" s="461"/>
      <c r="S397" s="461"/>
      <c r="T397" s="461"/>
      <c r="U397" s="461"/>
      <c r="V397" s="461" t="s">
        <v>1086</v>
      </c>
      <c r="W397" s="461" t="s">
        <v>1086</v>
      </c>
      <c r="X397" s="461" t="s">
        <v>1086</v>
      </c>
      <c r="Y397" s="461" t="s">
        <v>1086</v>
      </c>
      <c r="Z397" s="461" t="s">
        <v>1086</v>
      </c>
      <c r="AA397" s="461" t="s">
        <v>1086</v>
      </c>
      <c r="AB397" s="461" t="s">
        <v>1086</v>
      </c>
      <c r="AC397" s="462" t="s">
        <v>1086</v>
      </c>
      <c r="AD397" s="129">
        <f>SUM(AD398:AD402)</f>
        <v>0</v>
      </c>
      <c r="AE397" s="85" t="s">
        <v>1820</v>
      </c>
      <c r="AF397" s="76" t="s">
        <v>1821</v>
      </c>
      <c r="AG397" s="77"/>
      <c r="AH397" s="159">
        <f>SUM(AH398:AH402)</f>
        <v>0</v>
      </c>
      <c r="AI397" s="159">
        <f>SUM(AI398:AI402)</f>
        <v>0</v>
      </c>
      <c r="AL397" s="159">
        <f>SUM(AL398:AL402)</f>
        <v>0</v>
      </c>
    </row>
    <row r="398" spans="1:38" s="84" customFormat="1" ht="15">
      <c r="A398" s="83"/>
      <c r="B398" s="396" t="s">
        <v>1087</v>
      </c>
      <c r="C398" s="397"/>
      <c r="D398" s="397"/>
      <c r="E398" s="397"/>
      <c r="F398" s="397"/>
      <c r="G398" s="397"/>
      <c r="H398" s="398" t="s">
        <v>1088</v>
      </c>
      <c r="I398" s="399" t="s">
        <v>1089</v>
      </c>
      <c r="J398" s="399" t="s">
        <v>1089</v>
      </c>
      <c r="K398" s="399" t="s">
        <v>1089</v>
      </c>
      <c r="L398" s="399" t="s">
        <v>1089</v>
      </c>
      <c r="M398" s="399" t="s">
        <v>1089</v>
      </c>
      <c r="N398" s="399" t="s">
        <v>1089</v>
      </c>
      <c r="O398" s="399" t="s">
        <v>1089</v>
      </c>
      <c r="P398" s="399" t="s">
        <v>1089</v>
      </c>
      <c r="Q398" s="399" t="s">
        <v>1089</v>
      </c>
      <c r="R398" s="399"/>
      <c r="S398" s="399"/>
      <c r="T398" s="399"/>
      <c r="U398" s="399"/>
      <c r="V398" s="399" t="s">
        <v>1089</v>
      </c>
      <c r="W398" s="399" t="s">
        <v>1089</v>
      </c>
      <c r="X398" s="399" t="s">
        <v>1089</v>
      </c>
      <c r="Y398" s="399" t="s">
        <v>1089</v>
      </c>
      <c r="Z398" s="399" t="s">
        <v>1089</v>
      </c>
      <c r="AA398" s="399" t="s">
        <v>1089</v>
      </c>
      <c r="AB398" s="399" t="s">
        <v>1089</v>
      </c>
      <c r="AC398" s="400" t="s">
        <v>1089</v>
      </c>
      <c r="AD398" s="121">
        <f aca="true" t="shared" si="13" ref="AD398:AD403">ROUND((AH398/1000),0)</f>
        <v>0</v>
      </c>
      <c r="AE398" s="83" t="s">
        <v>1820</v>
      </c>
      <c r="AG398" s="77"/>
      <c r="AH398" s="151">
        <f>'Alimentazione CE Costi'!H772</f>
        <v>0</v>
      </c>
      <c r="AI398" s="151">
        <f>'Alimentazione CE Costi'!I772</f>
        <v>0</v>
      </c>
      <c r="AL398" s="151">
        <f>'Alimentazione CE Costi'!L772</f>
        <v>0</v>
      </c>
    </row>
    <row r="399" spans="1:38" s="84" customFormat="1" ht="15">
      <c r="A399" s="83"/>
      <c r="B399" s="396" t="s">
        <v>1090</v>
      </c>
      <c r="C399" s="397"/>
      <c r="D399" s="397"/>
      <c r="E399" s="397"/>
      <c r="F399" s="397"/>
      <c r="G399" s="397"/>
      <c r="H399" s="398" t="s">
        <v>1091</v>
      </c>
      <c r="I399" s="399" t="s">
        <v>1092</v>
      </c>
      <c r="J399" s="399" t="s">
        <v>1092</v>
      </c>
      <c r="K399" s="399" t="s">
        <v>1092</v>
      </c>
      <c r="L399" s="399" t="s">
        <v>1092</v>
      </c>
      <c r="M399" s="399" t="s">
        <v>1092</v>
      </c>
      <c r="N399" s="399" t="s">
        <v>1092</v>
      </c>
      <c r="O399" s="399" t="s">
        <v>1092</v>
      </c>
      <c r="P399" s="399" t="s">
        <v>1092</v>
      </c>
      <c r="Q399" s="399" t="s">
        <v>1092</v>
      </c>
      <c r="R399" s="399"/>
      <c r="S399" s="399"/>
      <c r="T399" s="399"/>
      <c r="U399" s="399"/>
      <c r="V399" s="399" t="s">
        <v>1092</v>
      </c>
      <c r="W399" s="399" t="s">
        <v>1092</v>
      </c>
      <c r="X399" s="399" t="s">
        <v>1092</v>
      </c>
      <c r="Y399" s="399" t="s">
        <v>1092</v>
      </c>
      <c r="Z399" s="399" t="s">
        <v>1092</v>
      </c>
      <c r="AA399" s="399" t="s">
        <v>1092</v>
      </c>
      <c r="AB399" s="399" t="s">
        <v>1092</v>
      </c>
      <c r="AC399" s="400" t="s">
        <v>1092</v>
      </c>
      <c r="AD399" s="121">
        <f t="shared" si="13"/>
        <v>0</v>
      </c>
      <c r="AE399" s="83" t="s">
        <v>1820</v>
      </c>
      <c r="AG399" s="77"/>
      <c r="AH399" s="151">
        <f>'Alimentazione CE Costi'!H773</f>
        <v>0</v>
      </c>
      <c r="AI399" s="151">
        <f>'Alimentazione CE Costi'!I773</f>
        <v>0</v>
      </c>
      <c r="AL399" s="151">
        <f>'Alimentazione CE Costi'!L773</f>
        <v>0</v>
      </c>
    </row>
    <row r="400" spans="1:38" s="84" customFormat="1" ht="15">
      <c r="A400" s="83"/>
      <c r="B400" s="396" t="s">
        <v>1093</v>
      </c>
      <c r="C400" s="397"/>
      <c r="D400" s="397"/>
      <c r="E400" s="397"/>
      <c r="F400" s="397"/>
      <c r="G400" s="397"/>
      <c r="H400" s="398" t="s">
        <v>1094</v>
      </c>
      <c r="I400" s="399" t="s">
        <v>1092</v>
      </c>
      <c r="J400" s="399" t="s">
        <v>1092</v>
      </c>
      <c r="K400" s="399" t="s">
        <v>1092</v>
      </c>
      <c r="L400" s="399" t="s">
        <v>1092</v>
      </c>
      <c r="M400" s="399" t="s">
        <v>1092</v>
      </c>
      <c r="N400" s="399" t="s">
        <v>1092</v>
      </c>
      <c r="O400" s="399" t="s">
        <v>1092</v>
      </c>
      <c r="P400" s="399" t="s">
        <v>1092</v>
      </c>
      <c r="Q400" s="399" t="s">
        <v>1092</v>
      </c>
      <c r="R400" s="399"/>
      <c r="S400" s="399"/>
      <c r="T400" s="399"/>
      <c r="U400" s="399"/>
      <c r="V400" s="399" t="s">
        <v>1092</v>
      </c>
      <c r="W400" s="399" t="s">
        <v>1092</v>
      </c>
      <c r="X400" s="399" t="s">
        <v>1092</v>
      </c>
      <c r="Y400" s="399" t="s">
        <v>1092</v>
      </c>
      <c r="Z400" s="399" t="s">
        <v>1092</v>
      </c>
      <c r="AA400" s="399" t="s">
        <v>1092</v>
      </c>
      <c r="AB400" s="399" t="s">
        <v>1092</v>
      </c>
      <c r="AC400" s="400" t="s">
        <v>1092</v>
      </c>
      <c r="AD400" s="121">
        <f t="shared" si="13"/>
        <v>0</v>
      </c>
      <c r="AE400" s="83" t="s">
        <v>1820</v>
      </c>
      <c r="AG400" s="77"/>
      <c r="AH400" s="151">
        <f>'Alimentazione CE Costi'!H774</f>
        <v>0</v>
      </c>
      <c r="AI400" s="151">
        <f>'Alimentazione CE Costi'!I774</f>
        <v>0</v>
      </c>
      <c r="AL400" s="151">
        <f>'Alimentazione CE Costi'!L774</f>
        <v>0</v>
      </c>
    </row>
    <row r="401" spans="1:38" s="84" customFormat="1" ht="15">
      <c r="A401" s="83"/>
      <c r="B401" s="396" t="s">
        <v>1095</v>
      </c>
      <c r="C401" s="397"/>
      <c r="D401" s="397"/>
      <c r="E401" s="397"/>
      <c r="F401" s="397"/>
      <c r="G401" s="397"/>
      <c r="H401" s="398" t="s">
        <v>1096</v>
      </c>
      <c r="I401" s="399"/>
      <c r="J401" s="399"/>
      <c r="K401" s="399"/>
      <c r="L401" s="399"/>
      <c r="M401" s="399"/>
      <c r="N401" s="399"/>
      <c r="O401" s="399"/>
      <c r="P401" s="399"/>
      <c r="Q401" s="399"/>
      <c r="R401" s="399"/>
      <c r="S401" s="399"/>
      <c r="T401" s="399"/>
      <c r="U401" s="399"/>
      <c r="V401" s="399"/>
      <c r="W401" s="399"/>
      <c r="X401" s="399"/>
      <c r="Y401" s="399"/>
      <c r="Z401" s="399"/>
      <c r="AA401" s="399"/>
      <c r="AB401" s="399"/>
      <c r="AC401" s="400"/>
      <c r="AD401" s="121">
        <f t="shared" si="13"/>
        <v>0</v>
      </c>
      <c r="AE401" s="83" t="s">
        <v>1820</v>
      </c>
      <c r="AG401" s="77"/>
      <c r="AH401" s="151">
        <f>'Alimentazione CE Costi'!H775</f>
        <v>0</v>
      </c>
      <c r="AI401" s="151">
        <f>'Alimentazione CE Costi'!I775</f>
        <v>0</v>
      </c>
      <c r="AL401" s="151">
        <f>'Alimentazione CE Costi'!L775</f>
        <v>0</v>
      </c>
    </row>
    <row r="402" spans="1:38" s="84" customFormat="1" ht="15">
      <c r="A402" s="83"/>
      <c r="B402" s="396" t="s">
        <v>1097</v>
      </c>
      <c r="C402" s="397"/>
      <c r="D402" s="397"/>
      <c r="E402" s="397"/>
      <c r="F402" s="397"/>
      <c r="G402" s="397"/>
      <c r="H402" s="398" t="s">
        <v>1098</v>
      </c>
      <c r="I402" s="399" t="s">
        <v>1978</v>
      </c>
      <c r="J402" s="399" t="s">
        <v>1978</v>
      </c>
      <c r="K402" s="399" t="s">
        <v>1978</v>
      </c>
      <c r="L402" s="399" t="s">
        <v>1978</v>
      </c>
      <c r="M402" s="399" t="s">
        <v>1978</v>
      </c>
      <c r="N402" s="399" t="s">
        <v>1978</v>
      </c>
      <c r="O402" s="399" t="s">
        <v>1978</v>
      </c>
      <c r="P402" s="399" t="s">
        <v>1978</v>
      </c>
      <c r="Q402" s="399" t="s">
        <v>1978</v>
      </c>
      <c r="R402" s="399"/>
      <c r="S402" s="399"/>
      <c r="T402" s="399"/>
      <c r="U402" s="399"/>
      <c r="V402" s="399" t="s">
        <v>1978</v>
      </c>
      <c r="W402" s="399" t="s">
        <v>1978</v>
      </c>
      <c r="X402" s="399" t="s">
        <v>1978</v>
      </c>
      <c r="Y402" s="399" t="s">
        <v>1978</v>
      </c>
      <c r="Z402" s="399" t="s">
        <v>1978</v>
      </c>
      <c r="AA402" s="399" t="s">
        <v>1978</v>
      </c>
      <c r="AB402" s="399" t="s">
        <v>1978</v>
      </c>
      <c r="AC402" s="400" t="s">
        <v>1978</v>
      </c>
      <c r="AD402" s="121">
        <f t="shared" si="13"/>
        <v>0</v>
      </c>
      <c r="AE402" s="83" t="s">
        <v>1820</v>
      </c>
      <c r="AG402" s="77"/>
      <c r="AH402" s="151">
        <f>'Alimentazione CE Costi'!H777+'Alimentazione CE Costi'!H778+'Alimentazione CE Costi'!H779</f>
        <v>0</v>
      </c>
      <c r="AI402" s="151">
        <f>'Alimentazione CE Costi'!I777+'Alimentazione CE Costi'!I778+'Alimentazione CE Costi'!I779</f>
        <v>0</v>
      </c>
      <c r="AL402" s="151">
        <f>'Alimentazione CE Costi'!L777+'Alimentazione CE Costi'!L778+'Alimentazione CE Costi'!L779</f>
        <v>0</v>
      </c>
    </row>
    <row r="403" spans="1:38" s="84" customFormat="1" ht="15">
      <c r="A403" s="83"/>
      <c r="B403" s="487" t="s">
        <v>1979</v>
      </c>
      <c r="C403" s="488"/>
      <c r="D403" s="488"/>
      <c r="E403" s="488"/>
      <c r="F403" s="488"/>
      <c r="G403" s="488"/>
      <c r="H403" s="489" t="s">
        <v>1980</v>
      </c>
      <c r="I403" s="490" t="s">
        <v>1981</v>
      </c>
      <c r="J403" s="490" t="s">
        <v>1981</v>
      </c>
      <c r="K403" s="490" t="s">
        <v>1981</v>
      </c>
      <c r="L403" s="490" t="s">
        <v>1981</v>
      </c>
      <c r="M403" s="490" t="s">
        <v>1981</v>
      </c>
      <c r="N403" s="490" t="s">
        <v>1981</v>
      </c>
      <c r="O403" s="490" t="s">
        <v>1981</v>
      </c>
      <c r="P403" s="490" t="s">
        <v>1981</v>
      </c>
      <c r="Q403" s="490" t="s">
        <v>1981</v>
      </c>
      <c r="R403" s="490"/>
      <c r="S403" s="490"/>
      <c r="T403" s="490"/>
      <c r="U403" s="490"/>
      <c r="V403" s="490" t="s">
        <v>1981</v>
      </c>
      <c r="W403" s="490" t="s">
        <v>1981</v>
      </c>
      <c r="X403" s="490" t="s">
        <v>1981</v>
      </c>
      <c r="Y403" s="490" t="s">
        <v>1981</v>
      </c>
      <c r="Z403" s="490" t="s">
        <v>1981</v>
      </c>
      <c r="AA403" s="490" t="s">
        <v>1981</v>
      </c>
      <c r="AB403" s="490" t="s">
        <v>1981</v>
      </c>
      <c r="AC403" s="491" t="s">
        <v>1981</v>
      </c>
      <c r="AD403" s="121">
        <f t="shared" si="13"/>
        <v>150</v>
      </c>
      <c r="AE403" s="83" t="s">
        <v>1820</v>
      </c>
      <c r="AG403" s="77"/>
      <c r="AH403" s="151">
        <f>'Alimentazione CE Costi'!H781+'Alimentazione CE Costi'!H782</f>
        <v>150000</v>
      </c>
      <c r="AI403" s="151">
        <f>'Alimentazione CE Costi'!I781+'Alimentazione CE Costi'!I782</f>
        <v>150000</v>
      </c>
      <c r="AL403" s="151">
        <f>'Alimentazione CE Costi'!L781+'Alimentazione CE Costi'!L782</f>
        <v>0</v>
      </c>
    </row>
    <row r="404" spans="1:38" s="84" customFormat="1" ht="15">
      <c r="A404" s="85"/>
      <c r="B404" s="458" t="s">
        <v>1982</v>
      </c>
      <c r="C404" s="459"/>
      <c r="D404" s="459"/>
      <c r="E404" s="459"/>
      <c r="F404" s="459"/>
      <c r="G404" s="459"/>
      <c r="H404" s="460" t="s">
        <v>1983</v>
      </c>
      <c r="I404" s="461" t="s">
        <v>1981</v>
      </c>
      <c r="J404" s="461" t="s">
        <v>1981</v>
      </c>
      <c r="K404" s="461" t="s">
        <v>1981</v>
      </c>
      <c r="L404" s="461" t="s">
        <v>1981</v>
      </c>
      <c r="M404" s="461" t="s">
        <v>1981</v>
      </c>
      <c r="N404" s="461" t="s">
        <v>1981</v>
      </c>
      <c r="O404" s="461" t="s">
        <v>1981</v>
      </c>
      <c r="P404" s="461" t="s">
        <v>1981</v>
      </c>
      <c r="Q404" s="461" t="s">
        <v>1981</v>
      </c>
      <c r="R404" s="461"/>
      <c r="S404" s="461"/>
      <c r="T404" s="461"/>
      <c r="U404" s="461"/>
      <c r="V404" s="461" t="s">
        <v>1981</v>
      </c>
      <c r="W404" s="461" t="s">
        <v>1981</v>
      </c>
      <c r="X404" s="461" t="s">
        <v>1981</v>
      </c>
      <c r="Y404" s="461" t="s">
        <v>1981</v>
      </c>
      <c r="Z404" s="461" t="s">
        <v>1981</v>
      </c>
      <c r="AA404" s="461" t="s">
        <v>1981</v>
      </c>
      <c r="AB404" s="461" t="s">
        <v>1981</v>
      </c>
      <c r="AC404" s="462" t="s">
        <v>1981</v>
      </c>
      <c r="AD404" s="129">
        <f>SUM(AD405:AD408)</f>
        <v>450</v>
      </c>
      <c r="AE404" s="85" t="s">
        <v>1820</v>
      </c>
      <c r="AF404" s="76" t="s">
        <v>1821</v>
      </c>
      <c r="AG404" s="77"/>
      <c r="AH404" s="159">
        <f>SUM(AH405:AH408)</f>
        <v>450000</v>
      </c>
      <c r="AI404" s="159">
        <f>SUM(AI405:AI408)</f>
        <v>657205</v>
      </c>
      <c r="AL404" s="159">
        <f>SUM(AL405:AL408)</f>
        <v>292204.57</v>
      </c>
    </row>
    <row r="405" spans="1:38" s="84" customFormat="1" ht="15">
      <c r="A405" s="83"/>
      <c r="B405" s="396" t="s">
        <v>1984</v>
      </c>
      <c r="C405" s="397"/>
      <c r="D405" s="397"/>
      <c r="E405" s="397"/>
      <c r="F405" s="397"/>
      <c r="G405" s="397"/>
      <c r="H405" s="398" t="s">
        <v>1985</v>
      </c>
      <c r="I405" s="399" t="s">
        <v>1396</v>
      </c>
      <c r="J405" s="399" t="s">
        <v>1396</v>
      </c>
      <c r="K405" s="399" t="s">
        <v>1396</v>
      </c>
      <c r="L405" s="399" t="s">
        <v>1396</v>
      </c>
      <c r="M405" s="399" t="s">
        <v>1396</v>
      </c>
      <c r="N405" s="399" t="s">
        <v>1396</v>
      </c>
      <c r="O405" s="399" t="s">
        <v>1396</v>
      </c>
      <c r="P405" s="399" t="s">
        <v>1396</v>
      </c>
      <c r="Q405" s="399" t="s">
        <v>1396</v>
      </c>
      <c r="R405" s="399"/>
      <c r="S405" s="399"/>
      <c r="T405" s="399"/>
      <c r="U405" s="399"/>
      <c r="V405" s="399" t="s">
        <v>1396</v>
      </c>
      <c r="W405" s="399" t="s">
        <v>1396</v>
      </c>
      <c r="X405" s="399" t="s">
        <v>1396</v>
      </c>
      <c r="Y405" s="399" t="s">
        <v>1396</v>
      </c>
      <c r="Z405" s="399" t="s">
        <v>1396</v>
      </c>
      <c r="AA405" s="399" t="s">
        <v>1396</v>
      </c>
      <c r="AB405" s="399" t="s">
        <v>1396</v>
      </c>
      <c r="AC405" s="400" t="s">
        <v>1396</v>
      </c>
      <c r="AD405" s="121">
        <f>ROUND((AH405/1000),0)</f>
        <v>0</v>
      </c>
      <c r="AE405" s="83" t="s">
        <v>1820</v>
      </c>
      <c r="AG405" s="77"/>
      <c r="AH405" s="151">
        <f>'Alimentazione CE Costi'!H784</f>
        <v>0</v>
      </c>
      <c r="AI405" s="151">
        <f>'Alimentazione CE Costi'!I784</f>
        <v>0</v>
      </c>
      <c r="AL405" s="151">
        <f>'Alimentazione CE Costi'!L784</f>
        <v>0</v>
      </c>
    </row>
    <row r="406" spans="1:38" s="84" customFormat="1" ht="15">
      <c r="A406" s="83"/>
      <c r="B406" s="396" t="s">
        <v>1986</v>
      </c>
      <c r="C406" s="397"/>
      <c r="D406" s="397"/>
      <c r="E406" s="397"/>
      <c r="F406" s="397"/>
      <c r="G406" s="397"/>
      <c r="H406" s="398" t="s">
        <v>1987</v>
      </c>
      <c r="I406" s="399" t="s">
        <v>1396</v>
      </c>
      <c r="J406" s="399" t="s">
        <v>1396</v>
      </c>
      <c r="K406" s="399" t="s">
        <v>1396</v>
      </c>
      <c r="L406" s="399" t="s">
        <v>1396</v>
      </c>
      <c r="M406" s="399" t="s">
        <v>1396</v>
      </c>
      <c r="N406" s="399" t="s">
        <v>1396</v>
      </c>
      <c r="O406" s="399" t="s">
        <v>1396</v>
      </c>
      <c r="P406" s="399" t="s">
        <v>1396</v>
      </c>
      <c r="Q406" s="399" t="s">
        <v>1396</v>
      </c>
      <c r="R406" s="399"/>
      <c r="S406" s="399"/>
      <c r="T406" s="399"/>
      <c r="U406" s="399"/>
      <c r="V406" s="399" t="s">
        <v>1396</v>
      </c>
      <c r="W406" s="399" t="s">
        <v>1396</v>
      </c>
      <c r="X406" s="399" t="s">
        <v>1396</v>
      </c>
      <c r="Y406" s="399" t="s">
        <v>1396</v>
      </c>
      <c r="Z406" s="399" t="s">
        <v>1396</v>
      </c>
      <c r="AA406" s="399" t="s">
        <v>1396</v>
      </c>
      <c r="AB406" s="399" t="s">
        <v>1396</v>
      </c>
      <c r="AC406" s="400" t="s">
        <v>1396</v>
      </c>
      <c r="AD406" s="121">
        <f>ROUND((AH406/1000),0)</f>
        <v>0</v>
      </c>
      <c r="AE406" s="83" t="s">
        <v>1820</v>
      </c>
      <c r="AG406" s="77"/>
      <c r="AH406" s="151">
        <f>'Alimentazione CE Costi'!H785</f>
        <v>0</v>
      </c>
      <c r="AI406" s="151">
        <f>'Alimentazione CE Costi'!I785</f>
        <v>0</v>
      </c>
      <c r="AL406" s="151">
        <f>'Alimentazione CE Costi'!L785</f>
        <v>0</v>
      </c>
    </row>
    <row r="407" spans="1:38" s="84" customFormat="1" ht="15">
      <c r="A407" s="83"/>
      <c r="B407" s="396" t="s">
        <v>1988</v>
      </c>
      <c r="C407" s="397"/>
      <c r="D407" s="397"/>
      <c r="E407" s="397"/>
      <c r="F407" s="397"/>
      <c r="G407" s="397"/>
      <c r="H407" s="398" t="s">
        <v>1989</v>
      </c>
      <c r="I407" s="399" t="s">
        <v>1396</v>
      </c>
      <c r="J407" s="399" t="s">
        <v>1396</v>
      </c>
      <c r="K407" s="399" t="s">
        <v>1396</v>
      </c>
      <c r="L407" s="399" t="s">
        <v>1396</v>
      </c>
      <c r="M407" s="399" t="s">
        <v>1396</v>
      </c>
      <c r="N407" s="399" t="s">
        <v>1396</v>
      </c>
      <c r="O407" s="399" t="s">
        <v>1396</v>
      </c>
      <c r="P407" s="399" t="s">
        <v>1396</v>
      </c>
      <c r="Q407" s="399" t="s">
        <v>1396</v>
      </c>
      <c r="R407" s="399"/>
      <c r="S407" s="399"/>
      <c r="T407" s="399"/>
      <c r="U407" s="399"/>
      <c r="V407" s="399" t="s">
        <v>1396</v>
      </c>
      <c r="W407" s="399" t="s">
        <v>1396</v>
      </c>
      <c r="X407" s="399" t="s">
        <v>1396</v>
      </c>
      <c r="Y407" s="399" t="s">
        <v>1396</v>
      </c>
      <c r="Z407" s="399" t="s">
        <v>1396</v>
      </c>
      <c r="AA407" s="399" t="s">
        <v>1396</v>
      </c>
      <c r="AB407" s="399" t="s">
        <v>1396</v>
      </c>
      <c r="AC407" s="400" t="s">
        <v>1396</v>
      </c>
      <c r="AD407" s="121">
        <f>ROUND((AH407/1000),0)</f>
        <v>0</v>
      </c>
      <c r="AE407" s="83" t="s">
        <v>1820</v>
      </c>
      <c r="AG407" s="77"/>
      <c r="AH407" s="151">
        <f>'Alimentazione CE Costi'!H786</f>
        <v>0</v>
      </c>
      <c r="AI407" s="151">
        <f>'Alimentazione CE Costi'!I786</f>
        <v>0</v>
      </c>
      <c r="AL407" s="151">
        <f>'Alimentazione CE Costi'!L786</f>
        <v>0</v>
      </c>
    </row>
    <row r="408" spans="1:38" s="84" customFormat="1" ht="15">
      <c r="A408" s="83"/>
      <c r="B408" s="396" t="s">
        <v>1990</v>
      </c>
      <c r="C408" s="397"/>
      <c r="D408" s="397"/>
      <c r="E408" s="397"/>
      <c r="F408" s="397"/>
      <c r="G408" s="397"/>
      <c r="H408" s="398" t="s">
        <v>1991</v>
      </c>
      <c r="I408" s="399" t="s">
        <v>1396</v>
      </c>
      <c r="J408" s="399" t="s">
        <v>1396</v>
      </c>
      <c r="K408" s="399" t="s">
        <v>1396</v>
      </c>
      <c r="L408" s="399" t="s">
        <v>1396</v>
      </c>
      <c r="M408" s="399" t="s">
        <v>1396</v>
      </c>
      <c r="N408" s="399" t="s">
        <v>1396</v>
      </c>
      <c r="O408" s="399" t="s">
        <v>1396</v>
      </c>
      <c r="P408" s="399" t="s">
        <v>1396</v>
      </c>
      <c r="Q408" s="399" t="s">
        <v>1396</v>
      </c>
      <c r="R408" s="399"/>
      <c r="S408" s="399"/>
      <c r="T408" s="399"/>
      <c r="U408" s="399"/>
      <c r="V408" s="399" t="s">
        <v>1396</v>
      </c>
      <c r="W408" s="399" t="s">
        <v>1396</v>
      </c>
      <c r="X408" s="399" t="s">
        <v>1396</v>
      </c>
      <c r="Y408" s="399" t="s">
        <v>1396</v>
      </c>
      <c r="Z408" s="399" t="s">
        <v>1396</v>
      </c>
      <c r="AA408" s="399" t="s">
        <v>1396</v>
      </c>
      <c r="AB408" s="399" t="s">
        <v>1396</v>
      </c>
      <c r="AC408" s="400" t="s">
        <v>1396</v>
      </c>
      <c r="AD408" s="121">
        <f>ROUND((AH408/1000),0)</f>
        <v>450</v>
      </c>
      <c r="AE408" s="83" t="s">
        <v>1820</v>
      </c>
      <c r="AG408" s="77"/>
      <c r="AH408" s="151">
        <f>'Alimentazione CE Costi'!H788+'Alimentazione CE Costi'!H789</f>
        <v>450000</v>
      </c>
      <c r="AI408" s="151">
        <f>'Alimentazione CE Costi'!I788+'Alimentazione CE Costi'!I789</f>
        <v>657205</v>
      </c>
      <c r="AL408" s="151">
        <f>'Alimentazione CE Costi'!L788+'Alimentazione CE Costi'!L789</f>
        <v>292204.57</v>
      </c>
    </row>
    <row r="409" spans="1:38" s="84" customFormat="1" ht="15">
      <c r="A409" s="85"/>
      <c r="B409" s="458" t="s">
        <v>1992</v>
      </c>
      <c r="C409" s="459"/>
      <c r="D409" s="459"/>
      <c r="E409" s="459"/>
      <c r="F409" s="459"/>
      <c r="G409" s="459"/>
      <c r="H409" s="460" t="s">
        <v>1993</v>
      </c>
      <c r="I409" s="461" t="s">
        <v>1994</v>
      </c>
      <c r="J409" s="461" t="s">
        <v>1994</v>
      </c>
      <c r="K409" s="461" t="s">
        <v>1994</v>
      </c>
      <c r="L409" s="461" t="s">
        <v>1994</v>
      </c>
      <c r="M409" s="461" t="s">
        <v>1994</v>
      </c>
      <c r="N409" s="461" t="s">
        <v>1994</v>
      </c>
      <c r="O409" s="461" t="s">
        <v>1994</v>
      </c>
      <c r="P409" s="461" t="s">
        <v>1994</v>
      </c>
      <c r="Q409" s="461" t="s">
        <v>1994</v>
      </c>
      <c r="R409" s="461"/>
      <c r="S409" s="461"/>
      <c r="T409" s="461"/>
      <c r="U409" s="461"/>
      <c r="V409" s="461" t="s">
        <v>1994</v>
      </c>
      <c r="W409" s="461" t="s">
        <v>1994</v>
      </c>
      <c r="X409" s="461" t="s">
        <v>1994</v>
      </c>
      <c r="Y409" s="461" t="s">
        <v>1994</v>
      </c>
      <c r="Z409" s="461" t="s">
        <v>1994</v>
      </c>
      <c r="AA409" s="461" t="s">
        <v>1994</v>
      </c>
      <c r="AB409" s="461" t="s">
        <v>1994</v>
      </c>
      <c r="AC409" s="462" t="s">
        <v>1994</v>
      </c>
      <c r="AD409" s="129">
        <f>SUM(AD410:AD416)</f>
        <v>0</v>
      </c>
      <c r="AE409" s="85" t="s">
        <v>1820</v>
      </c>
      <c r="AF409" s="76" t="s">
        <v>1821</v>
      </c>
      <c r="AG409" s="77"/>
      <c r="AH409" s="159">
        <f>SUM(AH410:AH416)</f>
        <v>0</v>
      </c>
      <c r="AI409" s="159">
        <f>SUM(AI410:AI416)</f>
        <v>0</v>
      </c>
      <c r="AL409" s="159">
        <f>SUM(AL410:AL416)</f>
        <v>0</v>
      </c>
    </row>
    <row r="410" spans="1:38" s="84" customFormat="1" ht="15">
      <c r="A410" s="83"/>
      <c r="B410" s="396" t="s">
        <v>1995</v>
      </c>
      <c r="C410" s="397"/>
      <c r="D410" s="397"/>
      <c r="E410" s="397"/>
      <c r="F410" s="397"/>
      <c r="G410" s="397"/>
      <c r="H410" s="398" t="s">
        <v>1996</v>
      </c>
      <c r="I410" s="399" t="s">
        <v>1396</v>
      </c>
      <c r="J410" s="399" t="s">
        <v>1396</v>
      </c>
      <c r="K410" s="399" t="s">
        <v>1396</v>
      </c>
      <c r="L410" s="399" t="s">
        <v>1396</v>
      </c>
      <c r="M410" s="399" t="s">
        <v>1396</v>
      </c>
      <c r="N410" s="399" t="s">
        <v>1396</v>
      </c>
      <c r="O410" s="399" t="s">
        <v>1396</v>
      </c>
      <c r="P410" s="399" t="s">
        <v>1396</v>
      </c>
      <c r="Q410" s="399" t="s">
        <v>1396</v>
      </c>
      <c r="R410" s="399"/>
      <c r="S410" s="399"/>
      <c r="T410" s="399"/>
      <c r="U410" s="399"/>
      <c r="V410" s="399" t="s">
        <v>1396</v>
      </c>
      <c r="W410" s="399" t="s">
        <v>1396</v>
      </c>
      <c r="X410" s="399" t="s">
        <v>1396</v>
      </c>
      <c r="Y410" s="399" t="s">
        <v>1396</v>
      </c>
      <c r="Z410" s="399" t="s">
        <v>1396</v>
      </c>
      <c r="AA410" s="399" t="s">
        <v>1396</v>
      </c>
      <c r="AB410" s="399" t="s">
        <v>1396</v>
      </c>
      <c r="AC410" s="400" t="s">
        <v>1396</v>
      </c>
      <c r="AD410" s="121">
        <f aca="true" t="shared" si="14" ref="AD410:AD416">ROUND((AH410/1000),0)</f>
        <v>0</v>
      </c>
      <c r="AE410" s="83" t="s">
        <v>1820</v>
      </c>
      <c r="AG410" s="77"/>
      <c r="AH410" s="151">
        <f>'Alimentazione CE Costi'!H791</f>
        <v>0</v>
      </c>
      <c r="AI410" s="151">
        <f>'Alimentazione CE Costi'!I791</f>
        <v>0</v>
      </c>
      <c r="AL410" s="151">
        <f>'Alimentazione CE Costi'!L791</f>
        <v>0</v>
      </c>
    </row>
    <row r="411" spans="1:38" s="84" customFormat="1" ht="15">
      <c r="A411" s="83"/>
      <c r="B411" s="396" t="s">
        <v>1997</v>
      </c>
      <c r="C411" s="397"/>
      <c r="D411" s="397"/>
      <c r="E411" s="397"/>
      <c r="F411" s="397"/>
      <c r="G411" s="397"/>
      <c r="H411" s="398" t="s">
        <v>1998</v>
      </c>
      <c r="I411" s="399" t="s">
        <v>1999</v>
      </c>
      <c r="J411" s="399" t="s">
        <v>1999</v>
      </c>
      <c r="K411" s="399" t="s">
        <v>1999</v>
      </c>
      <c r="L411" s="399" t="s">
        <v>1999</v>
      </c>
      <c r="M411" s="399" t="s">
        <v>1999</v>
      </c>
      <c r="N411" s="399" t="s">
        <v>1999</v>
      </c>
      <c r="O411" s="399" t="s">
        <v>1999</v>
      </c>
      <c r="P411" s="399" t="s">
        <v>1999</v>
      </c>
      <c r="Q411" s="399" t="s">
        <v>1999</v>
      </c>
      <c r="R411" s="399"/>
      <c r="S411" s="399"/>
      <c r="T411" s="399"/>
      <c r="U411" s="399"/>
      <c r="V411" s="399" t="s">
        <v>1999</v>
      </c>
      <c r="W411" s="399" t="s">
        <v>1999</v>
      </c>
      <c r="X411" s="399" t="s">
        <v>1999</v>
      </c>
      <c r="Y411" s="399" t="s">
        <v>1999</v>
      </c>
      <c r="Z411" s="399" t="s">
        <v>1999</v>
      </c>
      <c r="AA411" s="399" t="s">
        <v>1999</v>
      </c>
      <c r="AB411" s="399" t="s">
        <v>1999</v>
      </c>
      <c r="AC411" s="400" t="s">
        <v>1999</v>
      </c>
      <c r="AD411" s="121">
        <f t="shared" si="14"/>
        <v>0</v>
      </c>
      <c r="AE411" s="83" t="s">
        <v>1820</v>
      </c>
      <c r="AG411" s="77"/>
      <c r="AH411" s="151">
        <f>'Alimentazione CE Costi'!H792</f>
        <v>0</v>
      </c>
      <c r="AI411" s="151">
        <f>'Alimentazione CE Costi'!I792</f>
        <v>0</v>
      </c>
      <c r="AL411" s="151">
        <f>'Alimentazione CE Costi'!L792</f>
        <v>0</v>
      </c>
    </row>
    <row r="412" spans="1:38" s="84" customFormat="1" ht="15">
      <c r="A412" s="83"/>
      <c r="B412" s="396" t="s">
        <v>2000</v>
      </c>
      <c r="C412" s="397"/>
      <c r="D412" s="397"/>
      <c r="E412" s="397"/>
      <c r="F412" s="397"/>
      <c r="G412" s="397"/>
      <c r="H412" s="398" t="s">
        <v>2001</v>
      </c>
      <c r="I412" s="399" t="s">
        <v>1999</v>
      </c>
      <c r="J412" s="399" t="s">
        <v>1999</v>
      </c>
      <c r="K412" s="399" t="s">
        <v>1999</v>
      </c>
      <c r="L412" s="399" t="s">
        <v>1999</v>
      </c>
      <c r="M412" s="399" t="s">
        <v>1999</v>
      </c>
      <c r="N412" s="399" t="s">
        <v>1999</v>
      </c>
      <c r="O412" s="399" t="s">
        <v>1999</v>
      </c>
      <c r="P412" s="399" t="s">
        <v>1999</v>
      </c>
      <c r="Q412" s="399" t="s">
        <v>1999</v>
      </c>
      <c r="R412" s="399"/>
      <c r="S412" s="399"/>
      <c r="T412" s="399"/>
      <c r="U412" s="399"/>
      <c r="V412" s="399" t="s">
        <v>1999</v>
      </c>
      <c r="W412" s="399" t="s">
        <v>1999</v>
      </c>
      <c r="X412" s="399" t="s">
        <v>1999</v>
      </c>
      <c r="Y412" s="399" t="s">
        <v>1999</v>
      </c>
      <c r="Z412" s="399" t="s">
        <v>1999</v>
      </c>
      <c r="AA412" s="399" t="s">
        <v>1999</v>
      </c>
      <c r="AB412" s="399" t="s">
        <v>1999</v>
      </c>
      <c r="AC412" s="400" t="s">
        <v>1999</v>
      </c>
      <c r="AD412" s="121">
        <f t="shared" si="14"/>
        <v>0</v>
      </c>
      <c r="AE412" s="83" t="s">
        <v>1820</v>
      </c>
      <c r="AG412" s="77"/>
      <c r="AH412" s="151">
        <f>'Alimentazione CE Costi'!H793</f>
        <v>0</v>
      </c>
      <c r="AI412" s="151">
        <f>'Alimentazione CE Costi'!I793</f>
        <v>0</v>
      </c>
      <c r="AL412" s="151">
        <f>'Alimentazione CE Costi'!L793</f>
        <v>0</v>
      </c>
    </row>
    <row r="413" spans="1:38" s="84" customFormat="1" ht="15">
      <c r="A413" s="83"/>
      <c r="B413" s="396" t="s">
        <v>2002</v>
      </c>
      <c r="C413" s="397"/>
      <c r="D413" s="397"/>
      <c r="E413" s="397"/>
      <c r="F413" s="397"/>
      <c r="G413" s="397"/>
      <c r="H413" s="398" t="s">
        <v>2003</v>
      </c>
      <c r="I413" s="399" t="s">
        <v>2004</v>
      </c>
      <c r="J413" s="399" t="s">
        <v>2004</v>
      </c>
      <c r="K413" s="399" t="s">
        <v>2004</v>
      </c>
      <c r="L413" s="399" t="s">
        <v>2004</v>
      </c>
      <c r="M413" s="399" t="s">
        <v>2004</v>
      </c>
      <c r="N413" s="399" t="s">
        <v>2004</v>
      </c>
      <c r="O413" s="399" t="s">
        <v>2004</v>
      </c>
      <c r="P413" s="399" t="s">
        <v>2004</v>
      </c>
      <c r="Q413" s="399" t="s">
        <v>2004</v>
      </c>
      <c r="R413" s="399"/>
      <c r="S413" s="399"/>
      <c r="T413" s="399"/>
      <c r="U413" s="399"/>
      <c r="V413" s="399" t="s">
        <v>2004</v>
      </c>
      <c r="W413" s="399" t="s">
        <v>2004</v>
      </c>
      <c r="X413" s="399" t="s">
        <v>2004</v>
      </c>
      <c r="Y413" s="399" t="s">
        <v>2004</v>
      </c>
      <c r="Z413" s="399" t="s">
        <v>2004</v>
      </c>
      <c r="AA413" s="399" t="s">
        <v>2004</v>
      </c>
      <c r="AB413" s="399" t="s">
        <v>2004</v>
      </c>
      <c r="AC413" s="400" t="s">
        <v>2004</v>
      </c>
      <c r="AD413" s="121">
        <f t="shared" si="14"/>
        <v>0</v>
      </c>
      <c r="AE413" s="83" t="s">
        <v>1820</v>
      </c>
      <c r="AG413" s="77"/>
      <c r="AH413" s="151">
        <f>'Alimentazione CE Costi'!H794</f>
        <v>0</v>
      </c>
      <c r="AI413" s="151">
        <f>'Alimentazione CE Costi'!I794</f>
        <v>0</v>
      </c>
      <c r="AL413" s="151">
        <f>'Alimentazione CE Costi'!L794</f>
        <v>0</v>
      </c>
    </row>
    <row r="414" spans="1:38" s="84" customFormat="1" ht="15">
      <c r="A414" s="83"/>
      <c r="B414" s="396" t="s">
        <v>2005</v>
      </c>
      <c r="C414" s="397"/>
      <c r="D414" s="397"/>
      <c r="E414" s="397"/>
      <c r="F414" s="397"/>
      <c r="G414" s="397"/>
      <c r="H414" s="398" t="s">
        <v>2006</v>
      </c>
      <c r="I414" s="399" t="s">
        <v>2007</v>
      </c>
      <c r="J414" s="399" t="s">
        <v>2007</v>
      </c>
      <c r="K414" s="399" t="s">
        <v>2007</v>
      </c>
      <c r="L414" s="399" t="s">
        <v>2007</v>
      </c>
      <c r="M414" s="399" t="s">
        <v>2007</v>
      </c>
      <c r="N414" s="399" t="s">
        <v>2007</v>
      </c>
      <c r="O414" s="399" t="s">
        <v>2007</v>
      </c>
      <c r="P414" s="399" t="s">
        <v>2007</v>
      </c>
      <c r="Q414" s="399" t="s">
        <v>2007</v>
      </c>
      <c r="R414" s="399"/>
      <c r="S414" s="399"/>
      <c r="T414" s="399"/>
      <c r="U414" s="399"/>
      <c r="V414" s="399" t="s">
        <v>2007</v>
      </c>
      <c r="W414" s="399" t="s">
        <v>2007</v>
      </c>
      <c r="X414" s="399" t="s">
        <v>2007</v>
      </c>
      <c r="Y414" s="399" t="s">
        <v>2007</v>
      </c>
      <c r="Z414" s="399" t="s">
        <v>2007</v>
      </c>
      <c r="AA414" s="399" t="s">
        <v>2007</v>
      </c>
      <c r="AB414" s="399" t="s">
        <v>2007</v>
      </c>
      <c r="AC414" s="400" t="s">
        <v>2007</v>
      </c>
      <c r="AD414" s="121">
        <f t="shared" si="14"/>
        <v>0</v>
      </c>
      <c r="AE414" s="83" t="s">
        <v>1820</v>
      </c>
      <c r="AG414" s="77"/>
      <c r="AH414" s="151">
        <f>'Alimentazione CE Costi'!H795</f>
        <v>0</v>
      </c>
      <c r="AI414" s="151">
        <f>'Alimentazione CE Costi'!I795</f>
        <v>0</v>
      </c>
      <c r="AL414" s="151">
        <f>'Alimentazione CE Costi'!L795</f>
        <v>0</v>
      </c>
    </row>
    <row r="415" spans="1:38" s="84" customFormat="1" ht="15">
      <c r="A415" s="83"/>
      <c r="B415" s="396" t="s">
        <v>2008</v>
      </c>
      <c r="C415" s="397"/>
      <c r="D415" s="397"/>
      <c r="E415" s="397"/>
      <c r="F415" s="397"/>
      <c r="G415" s="397"/>
      <c r="H415" s="398" t="s">
        <v>2009</v>
      </c>
      <c r="I415" s="399" t="s">
        <v>2010</v>
      </c>
      <c r="J415" s="399" t="s">
        <v>2010</v>
      </c>
      <c r="K415" s="399" t="s">
        <v>2010</v>
      </c>
      <c r="L415" s="399" t="s">
        <v>2010</v>
      </c>
      <c r="M415" s="399" t="s">
        <v>2010</v>
      </c>
      <c r="N415" s="399" t="s">
        <v>2010</v>
      </c>
      <c r="O415" s="399" t="s">
        <v>2010</v>
      </c>
      <c r="P415" s="399" t="s">
        <v>2010</v>
      </c>
      <c r="Q415" s="399" t="s">
        <v>2010</v>
      </c>
      <c r="R415" s="399"/>
      <c r="S415" s="399"/>
      <c r="T415" s="399"/>
      <c r="U415" s="399"/>
      <c r="V415" s="399" t="s">
        <v>2010</v>
      </c>
      <c r="W415" s="399" t="s">
        <v>2010</v>
      </c>
      <c r="X415" s="399" t="s">
        <v>2010</v>
      </c>
      <c r="Y415" s="399" t="s">
        <v>2010</v>
      </c>
      <c r="Z415" s="399" t="s">
        <v>2010</v>
      </c>
      <c r="AA415" s="399" t="s">
        <v>2010</v>
      </c>
      <c r="AB415" s="399" t="s">
        <v>2010</v>
      </c>
      <c r="AC415" s="400" t="s">
        <v>2010</v>
      </c>
      <c r="AD415" s="121">
        <f t="shared" si="14"/>
        <v>0</v>
      </c>
      <c r="AE415" s="83" t="s">
        <v>1820</v>
      </c>
      <c r="AG415" s="77"/>
      <c r="AH415" s="151">
        <f>'Alimentazione CE Costi'!H796</f>
        <v>0</v>
      </c>
      <c r="AI415" s="151">
        <f>'Alimentazione CE Costi'!I796</f>
        <v>0</v>
      </c>
      <c r="AL415" s="151">
        <f>'Alimentazione CE Costi'!L796</f>
        <v>0</v>
      </c>
    </row>
    <row r="416" spans="1:38" s="84" customFormat="1" ht="15.75" thickBot="1">
      <c r="A416" s="91"/>
      <c r="B416" s="510" t="s">
        <v>2011</v>
      </c>
      <c r="C416" s="511"/>
      <c r="D416" s="511"/>
      <c r="E416" s="511"/>
      <c r="F416" s="511"/>
      <c r="G416" s="511"/>
      <c r="H416" s="512" t="s">
        <v>2012</v>
      </c>
      <c r="I416" s="513" t="s">
        <v>2013</v>
      </c>
      <c r="J416" s="513" t="s">
        <v>2013</v>
      </c>
      <c r="K416" s="513" t="s">
        <v>2013</v>
      </c>
      <c r="L416" s="513" t="s">
        <v>2013</v>
      </c>
      <c r="M416" s="513" t="s">
        <v>2013</v>
      </c>
      <c r="N416" s="513" t="s">
        <v>2013</v>
      </c>
      <c r="O416" s="513" t="s">
        <v>2013</v>
      </c>
      <c r="P416" s="513" t="s">
        <v>2013</v>
      </c>
      <c r="Q416" s="513" t="s">
        <v>2013</v>
      </c>
      <c r="R416" s="513"/>
      <c r="S416" s="513"/>
      <c r="T416" s="513"/>
      <c r="U416" s="513"/>
      <c r="V416" s="513" t="s">
        <v>2013</v>
      </c>
      <c r="W416" s="513" t="s">
        <v>2013</v>
      </c>
      <c r="X416" s="513" t="s">
        <v>2013</v>
      </c>
      <c r="Y416" s="513" t="s">
        <v>2013</v>
      </c>
      <c r="Z416" s="513" t="s">
        <v>2013</v>
      </c>
      <c r="AA416" s="513" t="s">
        <v>2013</v>
      </c>
      <c r="AB416" s="513" t="s">
        <v>2013</v>
      </c>
      <c r="AC416" s="514" t="s">
        <v>2013</v>
      </c>
      <c r="AD416" s="121">
        <f t="shared" si="14"/>
        <v>0</v>
      </c>
      <c r="AE416" s="91" t="s">
        <v>1820</v>
      </c>
      <c r="AG416" s="77"/>
      <c r="AH416" s="165">
        <f>'Alimentazione CE Costi'!H798+'Alimentazione CE Costi'!H799</f>
        <v>0</v>
      </c>
      <c r="AI416" s="165">
        <f>'Alimentazione CE Costi'!I798+'Alimentazione CE Costi'!I799</f>
        <v>0</v>
      </c>
      <c r="AL416" s="165">
        <f>'Alimentazione CE Costi'!L798+'Alimentazione CE Costi'!L799</f>
        <v>0</v>
      </c>
    </row>
    <row r="417" spans="1:38" s="84" customFormat="1" ht="15.75" thickBot="1">
      <c r="A417" s="104"/>
      <c r="B417" s="474" t="s">
        <v>2014</v>
      </c>
      <c r="C417" s="475"/>
      <c r="D417" s="475"/>
      <c r="E417" s="475"/>
      <c r="F417" s="475"/>
      <c r="G417" s="475"/>
      <c r="H417" s="476" t="s">
        <v>2015</v>
      </c>
      <c r="I417" s="477" t="s">
        <v>2015</v>
      </c>
      <c r="J417" s="477" t="s">
        <v>2015</v>
      </c>
      <c r="K417" s="477" t="s">
        <v>2015</v>
      </c>
      <c r="L417" s="477" t="s">
        <v>2015</v>
      </c>
      <c r="M417" s="477" t="s">
        <v>2015</v>
      </c>
      <c r="N417" s="477" t="s">
        <v>2015</v>
      </c>
      <c r="O417" s="477" t="s">
        <v>2015</v>
      </c>
      <c r="P417" s="477" t="s">
        <v>2015</v>
      </c>
      <c r="Q417" s="477" t="s">
        <v>2015</v>
      </c>
      <c r="R417" s="477"/>
      <c r="S417" s="477"/>
      <c r="T417" s="477"/>
      <c r="U417" s="477"/>
      <c r="V417" s="477" t="s">
        <v>2015</v>
      </c>
      <c r="W417" s="477" t="s">
        <v>2015</v>
      </c>
      <c r="X417" s="477" t="s">
        <v>2015</v>
      </c>
      <c r="Y417" s="477" t="s">
        <v>2015</v>
      </c>
      <c r="Z417" s="477" t="s">
        <v>2015</v>
      </c>
      <c r="AA417" s="477" t="s">
        <v>2015</v>
      </c>
      <c r="AB417" s="477" t="s">
        <v>2015</v>
      </c>
      <c r="AC417" s="478" t="s">
        <v>2015</v>
      </c>
      <c r="AD417" s="127">
        <f>AD138+AD166+AD318+AD326+AD335+AD377+AD383+AD390+AD393+AD396</f>
        <v>529192</v>
      </c>
      <c r="AE417" s="104" t="s">
        <v>1820</v>
      </c>
      <c r="AF417" s="76" t="s">
        <v>1821</v>
      </c>
      <c r="AG417" s="77"/>
      <c r="AH417" s="157">
        <f>AH138+AH166+AH318+AH326+AH335+AH377+AH383+AH390+AH393+AH396</f>
        <v>529192490</v>
      </c>
      <c r="AI417" s="157">
        <f>AI138+AI166+AI318+AI326+AI335+AI377+AI383+AI390+AI393+AI396</f>
        <v>541138984.44</v>
      </c>
      <c r="AL417" s="157">
        <f>AL138+AL166+AL318+AL326+AL335+AL377+AL383+AL390+AL393+AL396</f>
        <v>259915316.79</v>
      </c>
    </row>
    <row r="418" spans="1:38" s="84" customFormat="1" ht="15">
      <c r="A418" s="93"/>
      <c r="B418" s="505"/>
      <c r="C418" s="506"/>
      <c r="D418" s="506"/>
      <c r="E418" s="506"/>
      <c r="F418" s="506"/>
      <c r="G418" s="506"/>
      <c r="H418" s="507" t="s">
        <v>2016</v>
      </c>
      <c r="I418" s="508" t="s">
        <v>2016</v>
      </c>
      <c r="J418" s="508" t="s">
        <v>2016</v>
      </c>
      <c r="K418" s="508" t="s">
        <v>2016</v>
      </c>
      <c r="L418" s="508" t="s">
        <v>2016</v>
      </c>
      <c r="M418" s="508" t="s">
        <v>2016</v>
      </c>
      <c r="N418" s="508" t="s">
        <v>2016</v>
      </c>
      <c r="O418" s="508" t="s">
        <v>2016</v>
      </c>
      <c r="P418" s="508" t="s">
        <v>2016</v>
      </c>
      <c r="Q418" s="508" t="s">
        <v>2016</v>
      </c>
      <c r="R418" s="508"/>
      <c r="S418" s="508"/>
      <c r="T418" s="508"/>
      <c r="U418" s="508"/>
      <c r="V418" s="508" t="s">
        <v>2016</v>
      </c>
      <c r="W418" s="508" t="s">
        <v>2016</v>
      </c>
      <c r="X418" s="508" t="s">
        <v>2016</v>
      </c>
      <c r="Y418" s="508" t="s">
        <v>2016</v>
      </c>
      <c r="Z418" s="508" t="s">
        <v>2016</v>
      </c>
      <c r="AA418" s="508" t="s">
        <v>2016</v>
      </c>
      <c r="AB418" s="508" t="s">
        <v>2016</v>
      </c>
      <c r="AC418" s="509" t="s">
        <v>2016</v>
      </c>
      <c r="AD418" s="133"/>
      <c r="AE418" s="93" t="s">
        <v>1820</v>
      </c>
      <c r="AG418" s="77"/>
      <c r="AH418" s="166"/>
      <c r="AI418" s="166"/>
      <c r="AL418" s="166"/>
    </row>
    <row r="419" spans="1:38" s="84" customFormat="1" ht="15">
      <c r="A419" s="75"/>
      <c r="B419" s="408" t="s">
        <v>2017</v>
      </c>
      <c r="C419" s="409"/>
      <c r="D419" s="409"/>
      <c r="E419" s="409"/>
      <c r="F419" s="409"/>
      <c r="G419" s="409"/>
      <c r="H419" s="424" t="s">
        <v>2018</v>
      </c>
      <c r="I419" s="425" t="s">
        <v>2018</v>
      </c>
      <c r="J419" s="425" t="s">
        <v>2018</v>
      </c>
      <c r="K419" s="425" t="s">
        <v>2018</v>
      </c>
      <c r="L419" s="425" t="s">
        <v>2018</v>
      </c>
      <c r="M419" s="425" t="s">
        <v>2018</v>
      </c>
      <c r="N419" s="425" t="s">
        <v>2018</v>
      </c>
      <c r="O419" s="425" t="s">
        <v>2018</v>
      </c>
      <c r="P419" s="425" t="s">
        <v>2018</v>
      </c>
      <c r="Q419" s="425" t="s">
        <v>2018</v>
      </c>
      <c r="R419" s="425"/>
      <c r="S419" s="425"/>
      <c r="T419" s="425"/>
      <c r="U419" s="425"/>
      <c r="V419" s="425" t="s">
        <v>2018</v>
      </c>
      <c r="W419" s="425" t="s">
        <v>2018</v>
      </c>
      <c r="X419" s="425" t="s">
        <v>2018</v>
      </c>
      <c r="Y419" s="425" t="s">
        <v>2018</v>
      </c>
      <c r="Z419" s="425" t="s">
        <v>2018</v>
      </c>
      <c r="AA419" s="425" t="s">
        <v>2018</v>
      </c>
      <c r="AB419" s="425" t="s">
        <v>2018</v>
      </c>
      <c r="AC419" s="426" t="s">
        <v>2018</v>
      </c>
      <c r="AD419" s="119">
        <f>SUM(AD420:AD422)</f>
        <v>20</v>
      </c>
      <c r="AE419" s="75" t="s">
        <v>1820</v>
      </c>
      <c r="AF419" s="76" t="s">
        <v>1821</v>
      </c>
      <c r="AG419" s="77"/>
      <c r="AH419" s="149">
        <f>SUM(AH420:AH422)</f>
        <v>20000</v>
      </c>
      <c r="AI419" s="149">
        <f>SUM(AI420:AI422)</f>
        <v>22753</v>
      </c>
      <c r="AL419" s="149">
        <f>SUM(AL420:AL422)</f>
        <v>20000</v>
      </c>
    </row>
    <row r="420" spans="1:38" s="84" customFormat="1" ht="15">
      <c r="A420" s="83"/>
      <c r="B420" s="396" t="s">
        <v>2019</v>
      </c>
      <c r="C420" s="397"/>
      <c r="D420" s="397"/>
      <c r="E420" s="397"/>
      <c r="F420" s="397"/>
      <c r="G420" s="397"/>
      <c r="H420" s="398" t="s">
        <v>1628</v>
      </c>
      <c r="I420" s="399" t="s">
        <v>1629</v>
      </c>
      <c r="J420" s="399" t="s">
        <v>1629</v>
      </c>
      <c r="K420" s="399" t="s">
        <v>1629</v>
      </c>
      <c r="L420" s="399" t="s">
        <v>1629</v>
      </c>
      <c r="M420" s="399" t="s">
        <v>1629</v>
      </c>
      <c r="N420" s="399" t="s">
        <v>1629</v>
      </c>
      <c r="O420" s="399" t="s">
        <v>1629</v>
      </c>
      <c r="P420" s="399" t="s">
        <v>1629</v>
      </c>
      <c r="Q420" s="399" t="s">
        <v>1629</v>
      </c>
      <c r="R420" s="399"/>
      <c r="S420" s="399"/>
      <c r="T420" s="399"/>
      <c r="U420" s="399"/>
      <c r="V420" s="399" t="s">
        <v>1629</v>
      </c>
      <c r="W420" s="399" t="s">
        <v>1629</v>
      </c>
      <c r="X420" s="399" t="s">
        <v>1629</v>
      </c>
      <c r="Y420" s="399" t="s">
        <v>1629</v>
      </c>
      <c r="Z420" s="399" t="s">
        <v>1629</v>
      </c>
      <c r="AA420" s="399" t="s">
        <v>1629</v>
      </c>
      <c r="AB420" s="399" t="s">
        <v>1629</v>
      </c>
      <c r="AC420" s="400" t="s">
        <v>1629</v>
      </c>
      <c r="AD420" s="121">
        <f>ROUND((AH420/1000),0)</f>
        <v>0</v>
      </c>
      <c r="AE420" s="83" t="s">
        <v>1820</v>
      </c>
      <c r="AG420" s="77"/>
      <c r="AH420" s="151">
        <f>'Alimentazione CE Ricavi'!H213</f>
        <v>0</v>
      </c>
      <c r="AI420" s="151">
        <f>'Alimentazione CE Ricavi'!I213</f>
        <v>0</v>
      </c>
      <c r="AL420" s="151">
        <f>'Alimentazione CE Ricavi'!L213</f>
        <v>0</v>
      </c>
    </row>
    <row r="421" spans="1:38" s="84" customFormat="1" ht="15">
      <c r="A421" s="83"/>
      <c r="B421" s="396" t="s">
        <v>1630</v>
      </c>
      <c r="C421" s="397"/>
      <c r="D421" s="397"/>
      <c r="E421" s="397"/>
      <c r="F421" s="397"/>
      <c r="G421" s="397"/>
      <c r="H421" s="398" t="s">
        <v>1631</v>
      </c>
      <c r="I421" s="399" t="s">
        <v>1631</v>
      </c>
      <c r="J421" s="399" t="s">
        <v>1631</v>
      </c>
      <c r="K421" s="399" t="s">
        <v>1631</v>
      </c>
      <c r="L421" s="399" t="s">
        <v>1631</v>
      </c>
      <c r="M421" s="399" t="s">
        <v>1631</v>
      </c>
      <c r="N421" s="399" t="s">
        <v>1631</v>
      </c>
      <c r="O421" s="399" t="s">
        <v>1631</v>
      </c>
      <c r="P421" s="399" t="s">
        <v>1631</v>
      </c>
      <c r="Q421" s="399" t="s">
        <v>1631</v>
      </c>
      <c r="R421" s="399"/>
      <c r="S421" s="399"/>
      <c r="T421" s="399"/>
      <c r="U421" s="399"/>
      <c r="V421" s="399" t="s">
        <v>1631</v>
      </c>
      <c r="W421" s="399" t="s">
        <v>1631</v>
      </c>
      <c r="X421" s="399" t="s">
        <v>1631</v>
      </c>
      <c r="Y421" s="399" t="s">
        <v>1631</v>
      </c>
      <c r="Z421" s="399" t="s">
        <v>1631</v>
      </c>
      <c r="AA421" s="399" t="s">
        <v>1631</v>
      </c>
      <c r="AB421" s="399" t="s">
        <v>1631</v>
      </c>
      <c r="AC421" s="400" t="s">
        <v>1631</v>
      </c>
      <c r="AD421" s="121">
        <f>ROUND((AH421/1000),0)</f>
        <v>0</v>
      </c>
      <c r="AE421" s="83" t="s">
        <v>1820</v>
      </c>
      <c r="AG421" s="77"/>
      <c r="AH421" s="151">
        <f>'Alimentazione CE Ricavi'!H215+'Alimentazione CE Ricavi'!H216</f>
        <v>0</v>
      </c>
      <c r="AI421" s="151">
        <f>'Alimentazione CE Ricavi'!I215+'Alimentazione CE Ricavi'!I216</f>
        <v>0</v>
      </c>
      <c r="AL421" s="151">
        <f>'Alimentazione CE Ricavi'!L215+'Alimentazione CE Ricavi'!L216</f>
        <v>0</v>
      </c>
    </row>
    <row r="422" spans="1:38" s="84" customFormat="1" ht="15">
      <c r="A422" s="83"/>
      <c r="B422" s="396" t="s">
        <v>1632</v>
      </c>
      <c r="C422" s="397"/>
      <c r="D422" s="397"/>
      <c r="E422" s="397"/>
      <c r="F422" s="397"/>
      <c r="G422" s="397"/>
      <c r="H422" s="398" t="s">
        <v>1633</v>
      </c>
      <c r="I422" s="399" t="s">
        <v>1633</v>
      </c>
      <c r="J422" s="399" t="s">
        <v>1633</v>
      </c>
      <c r="K422" s="399" t="s">
        <v>1633</v>
      </c>
      <c r="L422" s="399" t="s">
        <v>1633</v>
      </c>
      <c r="M422" s="399" t="s">
        <v>1633</v>
      </c>
      <c r="N422" s="399" t="s">
        <v>1633</v>
      </c>
      <c r="O422" s="399" t="s">
        <v>1633</v>
      </c>
      <c r="P422" s="399" t="s">
        <v>1633</v>
      </c>
      <c r="Q422" s="399" t="s">
        <v>1633</v>
      </c>
      <c r="R422" s="399"/>
      <c r="S422" s="399"/>
      <c r="T422" s="399"/>
      <c r="U422" s="399"/>
      <c r="V422" s="399" t="s">
        <v>1633</v>
      </c>
      <c r="W422" s="399" t="s">
        <v>1633</v>
      </c>
      <c r="X422" s="399" t="s">
        <v>1633</v>
      </c>
      <c r="Y422" s="399" t="s">
        <v>1633</v>
      </c>
      <c r="Z422" s="399" t="s">
        <v>1633</v>
      </c>
      <c r="AA422" s="399" t="s">
        <v>1633</v>
      </c>
      <c r="AB422" s="399" t="s">
        <v>1633</v>
      </c>
      <c r="AC422" s="400" t="s">
        <v>1633</v>
      </c>
      <c r="AD422" s="121">
        <f>ROUND((AH422/1000),0)</f>
        <v>20</v>
      </c>
      <c r="AE422" s="83" t="s">
        <v>1820</v>
      </c>
      <c r="AG422" s="77"/>
      <c r="AH422" s="151">
        <f>'Alimentazione CE Ricavi'!H218+'Alimentazione CE Ricavi'!H219+'Alimentazione CE Ricavi'!H220</f>
        <v>20000</v>
      </c>
      <c r="AI422" s="151">
        <f>'Alimentazione CE Ricavi'!I218+'Alimentazione CE Ricavi'!I219+'Alimentazione CE Ricavi'!I220</f>
        <v>22753</v>
      </c>
      <c r="AL422" s="151">
        <f>'Alimentazione CE Ricavi'!L218+'Alimentazione CE Ricavi'!L219+'Alimentazione CE Ricavi'!L220</f>
        <v>20000</v>
      </c>
    </row>
    <row r="423" spans="1:38" s="84" customFormat="1" ht="15">
      <c r="A423" s="75"/>
      <c r="B423" s="408" t="s">
        <v>1634</v>
      </c>
      <c r="C423" s="409"/>
      <c r="D423" s="409"/>
      <c r="E423" s="409"/>
      <c r="F423" s="409"/>
      <c r="G423" s="409"/>
      <c r="H423" s="424" t="s">
        <v>1635</v>
      </c>
      <c r="I423" s="425" t="s">
        <v>1635</v>
      </c>
      <c r="J423" s="425" t="s">
        <v>1635</v>
      </c>
      <c r="K423" s="425" t="s">
        <v>1635</v>
      </c>
      <c r="L423" s="425" t="s">
        <v>1635</v>
      </c>
      <c r="M423" s="425" t="s">
        <v>1635</v>
      </c>
      <c r="N423" s="425" t="s">
        <v>1635</v>
      </c>
      <c r="O423" s="425" t="s">
        <v>1635</v>
      </c>
      <c r="P423" s="425" t="s">
        <v>1635</v>
      </c>
      <c r="Q423" s="425" t="s">
        <v>1635</v>
      </c>
      <c r="R423" s="425"/>
      <c r="S423" s="425"/>
      <c r="T423" s="425"/>
      <c r="U423" s="425"/>
      <c r="V423" s="425" t="s">
        <v>1635</v>
      </c>
      <c r="W423" s="425" t="s">
        <v>1635</v>
      </c>
      <c r="X423" s="425" t="s">
        <v>1635</v>
      </c>
      <c r="Y423" s="425" t="s">
        <v>1635</v>
      </c>
      <c r="Z423" s="425" t="s">
        <v>1635</v>
      </c>
      <c r="AA423" s="425" t="s">
        <v>1635</v>
      </c>
      <c r="AB423" s="425" t="s">
        <v>1635</v>
      </c>
      <c r="AC423" s="426" t="s">
        <v>1635</v>
      </c>
      <c r="AD423" s="119">
        <f>SUM(AD424:AD428)</f>
        <v>0</v>
      </c>
      <c r="AE423" s="100" t="s">
        <v>1820</v>
      </c>
      <c r="AF423" s="76" t="s">
        <v>1821</v>
      </c>
      <c r="AG423" s="77"/>
      <c r="AH423" s="149">
        <f>SUM(AH424:AH428)</f>
        <v>0</v>
      </c>
      <c r="AI423" s="149">
        <f>SUM(AI424:AI428)</f>
        <v>0</v>
      </c>
      <c r="AL423" s="149">
        <f>SUM(AL424:AL428)</f>
        <v>0</v>
      </c>
    </row>
    <row r="424" spans="1:38" s="84" customFormat="1" ht="15">
      <c r="A424" s="83"/>
      <c r="B424" s="396" t="s">
        <v>1636</v>
      </c>
      <c r="C424" s="397"/>
      <c r="D424" s="397"/>
      <c r="E424" s="397"/>
      <c r="F424" s="397"/>
      <c r="G424" s="397"/>
      <c r="H424" s="398" t="s">
        <v>1637</v>
      </c>
      <c r="I424" s="399" t="s">
        <v>1637</v>
      </c>
      <c r="J424" s="399" t="s">
        <v>1637</v>
      </c>
      <c r="K424" s="399" t="s">
        <v>1637</v>
      </c>
      <c r="L424" s="399" t="s">
        <v>1637</v>
      </c>
      <c r="M424" s="399" t="s">
        <v>1637</v>
      </c>
      <c r="N424" s="399" t="s">
        <v>1637</v>
      </c>
      <c r="O424" s="399" t="s">
        <v>1637</v>
      </c>
      <c r="P424" s="399" t="s">
        <v>1637</v>
      </c>
      <c r="Q424" s="399" t="s">
        <v>1637</v>
      </c>
      <c r="R424" s="399"/>
      <c r="S424" s="399"/>
      <c r="T424" s="399"/>
      <c r="U424" s="399"/>
      <c r="V424" s="399" t="s">
        <v>1637</v>
      </c>
      <c r="W424" s="399" t="s">
        <v>1637</v>
      </c>
      <c r="X424" s="399" t="s">
        <v>1637</v>
      </c>
      <c r="Y424" s="399" t="s">
        <v>1637</v>
      </c>
      <c r="Z424" s="399" t="s">
        <v>1637</v>
      </c>
      <c r="AA424" s="399" t="s">
        <v>1637</v>
      </c>
      <c r="AB424" s="399" t="s">
        <v>1637</v>
      </c>
      <c r="AC424" s="400" t="s">
        <v>1637</v>
      </c>
      <c r="AD424" s="121">
        <f>ROUND((AH424/1000),0)</f>
        <v>0</v>
      </c>
      <c r="AE424" s="83" t="s">
        <v>1820</v>
      </c>
      <c r="AG424" s="77"/>
      <c r="AH424" s="151">
        <f>'Alimentazione CE Ricavi'!H222</f>
        <v>0</v>
      </c>
      <c r="AI424" s="151">
        <f>'Alimentazione CE Ricavi'!I222</f>
        <v>0</v>
      </c>
      <c r="AL424" s="151">
        <f>'Alimentazione CE Ricavi'!L222</f>
        <v>0</v>
      </c>
    </row>
    <row r="425" spans="1:38" s="84" customFormat="1" ht="15">
      <c r="A425" s="83"/>
      <c r="B425" s="396" t="s">
        <v>1638</v>
      </c>
      <c r="C425" s="397"/>
      <c r="D425" s="397"/>
      <c r="E425" s="397"/>
      <c r="F425" s="397"/>
      <c r="G425" s="397"/>
      <c r="H425" s="398" t="s">
        <v>1639</v>
      </c>
      <c r="I425" s="399" t="s">
        <v>1639</v>
      </c>
      <c r="J425" s="399" t="s">
        <v>1639</v>
      </c>
      <c r="K425" s="399" t="s">
        <v>1639</v>
      </c>
      <c r="L425" s="399" t="s">
        <v>1639</v>
      </c>
      <c r="M425" s="399" t="s">
        <v>1639</v>
      </c>
      <c r="N425" s="399" t="s">
        <v>1639</v>
      </c>
      <c r="O425" s="399" t="s">
        <v>1639</v>
      </c>
      <c r="P425" s="399" t="s">
        <v>1639</v>
      </c>
      <c r="Q425" s="399" t="s">
        <v>1639</v>
      </c>
      <c r="R425" s="399"/>
      <c r="S425" s="399"/>
      <c r="T425" s="399"/>
      <c r="U425" s="399"/>
      <c r="V425" s="399" t="s">
        <v>1639</v>
      </c>
      <c r="W425" s="399" t="s">
        <v>1639</v>
      </c>
      <c r="X425" s="399" t="s">
        <v>1639</v>
      </c>
      <c r="Y425" s="399" t="s">
        <v>1639</v>
      </c>
      <c r="Z425" s="399" t="s">
        <v>1639</v>
      </c>
      <c r="AA425" s="399" t="s">
        <v>1639</v>
      </c>
      <c r="AB425" s="399" t="s">
        <v>1639</v>
      </c>
      <c r="AC425" s="400" t="s">
        <v>1639</v>
      </c>
      <c r="AD425" s="121">
        <f>ROUND((AH425/1000),0)</f>
        <v>0</v>
      </c>
      <c r="AE425" s="83" t="s">
        <v>1820</v>
      </c>
      <c r="AG425" s="77"/>
      <c r="AH425" s="151">
        <f>'Alimentazione CE Ricavi'!H223</f>
        <v>0</v>
      </c>
      <c r="AI425" s="151">
        <f>'Alimentazione CE Ricavi'!I223</f>
        <v>0</v>
      </c>
      <c r="AL425" s="151">
        <f>'Alimentazione CE Ricavi'!L223</f>
        <v>0</v>
      </c>
    </row>
    <row r="426" spans="1:38" s="84" customFormat="1" ht="15">
      <c r="A426" s="83"/>
      <c r="B426" s="396" t="s">
        <v>1640</v>
      </c>
      <c r="C426" s="397"/>
      <c r="D426" s="397"/>
      <c r="E426" s="397"/>
      <c r="F426" s="397"/>
      <c r="G426" s="397"/>
      <c r="H426" s="398" t="s">
        <v>1641</v>
      </c>
      <c r="I426" s="399" t="s">
        <v>1641</v>
      </c>
      <c r="J426" s="399" t="s">
        <v>1641</v>
      </c>
      <c r="K426" s="399" t="s">
        <v>1641</v>
      </c>
      <c r="L426" s="399" t="s">
        <v>1641</v>
      </c>
      <c r="M426" s="399" t="s">
        <v>1641</v>
      </c>
      <c r="N426" s="399" t="s">
        <v>1641</v>
      </c>
      <c r="O426" s="399" t="s">
        <v>1641</v>
      </c>
      <c r="P426" s="399" t="s">
        <v>1641</v>
      </c>
      <c r="Q426" s="399" t="s">
        <v>1641</v>
      </c>
      <c r="R426" s="399"/>
      <c r="S426" s="399"/>
      <c r="T426" s="399"/>
      <c r="U426" s="399"/>
      <c r="V426" s="399" t="s">
        <v>1641</v>
      </c>
      <c r="W426" s="399" t="s">
        <v>1641</v>
      </c>
      <c r="X426" s="399" t="s">
        <v>1641</v>
      </c>
      <c r="Y426" s="399" t="s">
        <v>1641</v>
      </c>
      <c r="Z426" s="399" t="s">
        <v>1641</v>
      </c>
      <c r="AA426" s="399" t="s">
        <v>1641</v>
      </c>
      <c r="AB426" s="399" t="s">
        <v>1641</v>
      </c>
      <c r="AC426" s="400" t="s">
        <v>1641</v>
      </c>
      <c r="AD426" s="121">
        <f>ROUND((AH426/1000),0)</f>
        <v>0</v>
      </c>
      <c r="AE426" s="83" t="s">
        <v>1820</v>
      </c>
      <c r="AG426" s="77"/>
      <c r="AH426" s="151">
        <f>'Alimentazione CE Ricavi'!H224</f>
        <v>0</v>
      </c>
      <c r="AI426" s="151">
        <f>'Alimentazione CE Ricavi'!I224</f>
        <v>0</v>
      </c>
      <c r="AL426" s="151">
        <f>'Alimentazione CE Ricavi'!L224</f>
        <v>0</v>
      </c>
    </row>
    <row r="427" spans="1:38" s="84" customFormat="1" ht="15">
      <c r="A427" s="83"/>
      <c r="B427" s="396" t="s">
        <v>1642</v>
      </c>
      <c r="C427" s="397"/>
      <c r="D427" s="397"/>
      <c r="E427" s="397"/>
      <c r="F427" s="397"/>
      <c r="G427" s="397"/>
      <c r="H427" s="398" t="s">
        <v>1643</v>
      </c>
      <c r="I427" s="399" t="s">
        <v>1643</v>
      </c>
      <c r="J427" s="399" t="s">
        <v>1643</v>
      </c>
      <c r="K427" s="399" t="s">
        <v>1643</v>
      </c>
      <c r="L427" s="399" t="s">
        <v>1643</v>
      </c>
      <c r="M427" s="399" t="s">
        <v>1643</v>
      </c>
      <c r="N427" s="399" t="s">
        <v>1643</v>
      </c>
      <c r="O427" s="399" t="s">
        <v>1643</v>
      </c>
      <c r="P427" s="399" t="s">
        <v>1643</v>
      </c>
      <c r="Q427" s="399" t="s">
        <v>1643</v>
      </c>
      <c r="R427" s="399"/>
      <c r="S427" s="399"/>
      <c r="T427" s="399"/>
      <c r="U427" s="399"/>
      <c r="V427" s="399" t="s">
        <v>1643</v>
      </c>
      <c r="W427" s="399" t="s">
        <v>1643</v>
      </c>
      <c r="X427" s="399" t="s">
        <v>1643</v>
      </c>
      <c r="Y427" s="399" t="s">
        <v>1643</v>
      </c>
      <c r="Z427" s="399" t="s">
        <v>1643</v>
      </c>
      <c r="AA427" s="399" t="s">
        <v>1643</v>
      </c>
      <c r="AB427" s="399" t="s">
        <v>1643</v>
      </c>
      <c r="AC427" s="400" t="s">
        <v>1643</v>
      </c>
      <c r="AD427" s="121">
        <f>ROUND((AH427/1000),0)</f>
        <v>0</v>
      </c>
      <c r="AE427" s="83" t="s">
        <v>1820</v>
      </c>
      <c r="AG427" s="77"/>
      <c r="AH427" s="151">
        <f>'Alimentazione CE Ricavi'!H225</f>
        <v>0</v>
      </c>
      <c r="AI427" s="151">
        <f>'Alimentazione CE Ricavi'!I225</f>
        <v>0</v>
      </c>
      <c r="AL427" s="151">
        <f>'Alimentazione CE Ricavi'!L225</f>
        <v>0</v>
      </c>
    </row>
    <row r="428" spans="1:38" s="84" customFormat="1" ht="15">
      <c r="A428" s="83"/>
      <c r="B428" s="396" t="s">
        <v>1644</v>
      </c>
      <c r="C428" s="397"/>
      <c r="D428" s="397"/>
      <c r="E428" s="397"/>
      <c r="F428" s="397"/>
      <c r="G428" s="397"/>
      <c r="H428" s="398" t="s">
        <v>1645</v>
      </c>
      <c r="I428" s="399" t="s">
        <v>1645</v>
      </c>
      <c r="J428" s="399" t="s">
        <v>1645</v>
      </c>
      <c r="K428" s="399" t="s">
        <v>1645</v>
      </c>
      <c r="L428" s="399" t="s">
        <v>1645</v>
      </c>
      <c r="M428" s="399" t="s">
        <v>1645</v>
      </c>
      <c r="N428" s="399" t="s">
        <v>1645</v>
      </c>
      <c r="O428" s="399" t="s">
        <v>1645</v>
      </c>
      <c r="P428" s="399" t="s">
        <v>1645</v>
      </c>
      <c r="Q428" s="399" t="s">
        <v>1645</v>
      </c>
      <c r="R428" s="399"/>
      <c r="S428" s="399"/>
      <c r="T428" s="399"/>
      <c r="U428" s="399"/>
      <c r="V428" s="399" t="s">
        <v>1645</v>
      </c>
      <c r="W428" s="399" t="s">
        <v>1645</v>
      </c>
      <c r="X428" s="399" t="s">
        <v>1645</v>
      </c>
      <c r="Y428" s="399" t="s">
        <v>1645</v>
      </c>
      <c r="Z428" s="399" t="s">
        <v>1645</v>
      </c>
      <c r="AA428" s="399" t="s">
        <v>1645</v>
      </c>
      <c r="AB428" s="399" t="s">
        <v>1645</v>
      </c>
      <c r="AC428" s="400" t="s">
        <v>1645</v>
      </c>
      <c r="AD428" s="121">
        <f>ROUND((AH428/1000),0)</f>
        <v>0</v>
      </c>
      <c r="AE428" s="83" t="s">
        <v>1820</v>
      </c>
      <c r="AG428" s="77"/>
      <c r="AH428" s="151">
        <f>'Alimentazione CE Ricavi'!H226</f>
        <v>0</v>
      </c>
      <c r="AI428" s="151">
        <f>'Alimentazione CE Ricavi'!I226</f>
        <v>0</v>
      </c>
      <c r="AL428" s="151">
        <f>'Alimentazione CE Ricavi'!L226</f>
        <v>0</v>
      </c>
    </row>
    <row r="429" spans="1:38" s="84" customFormat="1" ht="15">
      <c r="A429" s="75"/>
      <c r="B429" s="408" t="s">
        <v>1646</v>
      </c>
      <c r="C429" s="409"/>
      <c r="D429" s="409"/>
      <c r="E429" s="409"/>
      <c r="F429" s="409"/>
      <c r="G429" s="409"/>
      <c r="H429" s="424" t="s">
        <v>1647</v>
      </c>
      <c r="I429" s="425" t="s">
        <v>1647</v>
      </c>
      <c r="J429" s="425" t="s">
        <v>1647</v>
      </c>
      <c r="K429" s="425" t="s">
        <v>1647</v>
      </c>
      <c r="L429" s="425" t="s">
        <v>1647</v>
      </c>
      <c r="M429" s="425" t="s">
        <v>1647</v>
      </c>
      <c r="N429" s="425" t="s">
        <v>1647</v>
      </c>
      <c r="O429" s="425" t="s">
        <v>1647</v>
      </c>
      <c r="P429" s="425" t="s">
        <v>1647</v>
      </c>
      <c r="Q429" s="425" t="s">
        <v>1647</v>
      </c>
      <c r="R429" s="425"/>
      <c r="S429" s="425"/>
      <c r="T429" s="425"/>
      <c r="U429" s="425"/>
      <c r="V429" s="425" t="s">
        <v>1647</v>
      </c>
      <c r="W429" s="425" t="s">
        <v>1647</v>
      </c>
      <c r="X429" s="425" t="s">
        <v>1647</v>
      </c>
      <c r="Y429" s="425" t="s">
        <v>1647</v>
      </c>
      <c r="Z429" s="425" t="s">
        <v>1647</v>
      </c>
      <c r="AA429" s="425" t="s">
        <v>1647</v>
      </c>
      <c r="AB429" s="425" t="s">
        <v>1647</v>
      </c>
      <c r="AC429" s="426" t="s">
        <v>1647</v>
      </c>
      <c r="AD429" s="119">
        <f>SUM(AD430:AD432)</f>
        <v>0</v>
      </c>
      <c r="AE429" s="75" t="s">
        <v>1820</v>
      </c>
      <c r="AF429" s="76" t="s">
        <v>1821</v>
      </c>
      <c r="AG429" s="77"/>
      <c r="AH429" s="149">
        <f>SUM(AH430:AH432)</f>
        <v>0</v>
      </c>
      <c r="AI429" s="149">
        <f>SUM(AI430:AI432)</f>
        <v>100</v>
      </c>
      <c r="AL429" s="149">
        <f>SUM(AL430:AL432)</f>
        <v>0</v>
      </c>
    </row>
    <row r="430" spans="1:38" s="84" customFormat="1" ht="15">
      <c r="A430" s="83"/>
      <c r="B430" s="396" t="s">
        <v>1648</v>
      </c>
      <c r="C430" s="397"/>
      <c r="D430" s="397"/>
      <c r="E430" s="397"/>
      <c r="F430" s="397"/>
      <c r="G430" s="397"/>
      <c r="H430" s="398" t="s">
        <v>1649</v>
      </c>
      <c r="I430" s="399" t="s">
        <v>1650</v>
      </c>
      <c r="J430" s="399" t="s">
        <v>1650</v>
      </c>
      <c r="K430" s="399" t="s">
        <v>1650</v>
      </c>
      <c r="L430" s="399" t="s">
        <v>1650</v>
      </c>
      <c r="M430" s="399" t="s">
        <v>1650</v>
      </c>
      <c r="N430" s="399" t="s">
        <v>1650</v>
      </c>
      <c r="O430" s="399" t="s">
        <v>1650</v>
      </c>
      <c r="P430" s="399" t="s">
        <v>1650</v>
      </c>
      <c r="Q430" s="399" t="s">
        <v>1650</v>
      </c>
      <c r="R430" s="399"/>
      <c r="S430" s="399"/>
      <c r="T430" s="399"/>
      <c r="U430" s="399"/>
      <c r="V430" s="399" t="s">
        <v>1650</v>
      </c>
      <c r="W430" s="399" t="s">
        <v>1650</v>
      </c>
      <c r="X430" s="399" t="s">
        <v>1650</v>
      </c>
      <c r="Y430" s="399" t="s">
        <v>1650</v>
      </c>
      <c r="Z430" s="399" t="s">
        <v>1650</v>
      </c>
      <c r="AA430" s="399" t="s">
        <v>1650</v>
      </c>
      <c r="AB430" s="399" t="s">
        <v>1650</v>
      </c>
      <c r="AC430" s="400" t="s">
        <v>1650</v>
      </c>
      <c r="AD430" s="121">
        <f>ROUND((AH430/1000),0)</f>
        <v>0</v>
      </c>
      <c r="AE430" s="83" t="s">
        <v>1820</v>
      </c>
      <c r="AG430" s="77"/>
      <c r="AH430" s="151">
        <f>'Alimentazione CE Costi'!H801</f>
        <v>0</v>
      </c>
      <c r="AI430" s="151">
        <f>'Alimentazione CE Costi'!I801</f>
        <v>0</v>
      </c>
      <c r="AL430" s="151">
        <f>'Alimentazione CE Costi'!L801</f>
        <v>0</v>
      </c>
    </row>
    <row r="431" spans="1:38" s="84" customFormat="1" ht="15">
      <c r="A431" s="83"/>
      <c r="B431" s="396" t="s">
        <v>1651</v>
      </c>
      <c r="C431" s="397"/>
      <c r="D431" s="397"/>
      <c r="E431" s="397"/>
      <c r="F431" s="397"/>
      <c r="G431" s="397"/>
      <c r="H431" s="398" t="s">
        <v>1652</v>
      </c>
      <c r="I431" s="399" t="s">
        <v>1652</v>
      </c>
      <c r="J431" s="399" t="s">
        <v>1652</v>
      </c>
      <c r="K431" s="399" t="s">
        <v>1652</v>
      </c>
      <c r="L431" s="399" t="s">
        <v>1652</v>
      </c>
      <c r="M431" s="399" t="s">
        <v>1652</v>
      </c>
      <c r="N431" s="399" t="s">
        <v>1652</v>
      </c>
      <c r="O431" s="399" t="s">
        <v>1652</v>
      </c>
      <c r="P431" s="399" t="s">
        <v>1652</v>
      </c>
      <c r="Q431" s="399" t="s">
        <v>1652</v>
      </c>
      <c r="R431" s="399"/>
      <c r="S431" s="399"/>
      <c r="T431" s="399"/>
      <c r="U431" s="399"/>
      <c r="V431" s="399" t="s">
        <v>1652</v>
      </c>
      <c r="W431" s="399" t="s">
        <v>1652</v>
      </c>
      <c r="X431" s="399" t="s">
        <v>1652</v>
      </c>
      <c r="Y431" s="399" t="s">
        <v>1652</v>
      </c>
      <c r="Z431" s="399" t="s">
        <v>1652</v>
      </c>
      <c r="AA431" s="399" t="s">
        <v>1652</v>
      </c>
      <c r="AB431" s="399" t="s">
        <v>1652</v>
      </c>
      <c r="AC431" s="400" t="s">
        <v>1652</v>
      </c>
      <c r="AD431" s="121">
        <f>ROUND((AH431/1000),0)</f>
        <v>0</v>
      </c>
      <c r="AE431" s="83" t="s">
        <v>1820</v>
      </c>
      <c r="AG431" s="77"/>
      <c r="AH431" s="151">
        <f>'Alimentazione CE Costi'!H802</f>
        <v>0</v>
      </c>
      <c r="AI431" s="151">
        <f>'Alimentazione CE Costi'!I802</f>
        <v>0</v>
      </c>
      <c r="AL431" s="151">
        <f>'Alimentazione CE Costi'!L802</f>
        <v>0</v>
      </c>
    </row>
    <row r="432" spans="1:38" s="84" customFormat="1" ht="15">
      <c r="A432" s="83"/>
      <c r="B432" s="396" t="s">
        <v>1653</v>
      </c>
      <c r="C432" s="397"/>
      <c r="D432" s="397"/>
      <c r="E432" s="397"/>
      <c r="F432" s="397"/>
      <c r="G432" s="397"/>
      <c r="H432" s="398" t="s">
        <v>1654</v>
      </c>
      <c r="I432" s="399" t="s">
        <v>1654</v>
      </c>
      <c r="J432" s="399" t="s">
        <v>1654</v>
      </c>
      <c r="K432" s="399" t="s">
        <v>1654</v>
      </c>
      <c r="L432" s="399" t="s">
        <v>1654</v>
      </c>
      <c r="M432" s="399" t="s">
        <v>1654</v>
      </c>
      <c r="N432" s="399" t="s">
        <v>1654</v>
      </c>
      <c r="O432" s="399" t="s">
        <v>1654</v>
      </c>
      <c r="P432" s="399" t="s">
        <v>1654</v>
      </c>
      <c r="Q432" s="399" t="s">
        <v>1654</v>
      </c>
      <c r="R432" s="399"/>
      <c r="S432" s="399"/>
      <c r="T432" s="399"/>
      <c r="U432" s="399"/>
      <c r="V432" s="399" t="s">
        <v>1654</v>
      </c>
      <c r="W432" s="399" t="s">
        <v>1654</v>
      </c>
      <c r="X432" s="399" t="s">
        <v>1654</v>
      </c>
      <c r="Y432" s="399" t="s">
        <v>1654</v>
      </c>
      <c r="Z432" s="399" t="s">
        <v>1654</v>
      </c>
      <c r="AA432" s="399" t="s">
        <v>1654</v>
      </c>
      <c r="AB432" s="399" t="s">
        <v>1654</v>
      </c>
      <c r="AC432" s="400" t="s">
        <v>1654</v>
      </c>
      <c r="AD432" s="121">
        <f>ROUND((AH432/1000),0)</f>
        <v>0</v>
      </c>
      <c r="AE432" s="83" t="s">
        <v>1820</v>
      </c>
      <c r="AG432" s="77"/>
      <c r="AH432" s="151">
        <f>'Alimentazione CE Costi'!H804+'Alimentazione CE Costi'!H805</f>
        <v>0</v>
      </c>
      <c r="AI432" s="151">
        <f>'Alimentazione CE Costi'!I804+'Alimentazione CE Costi'!I805</f>
        <v>100</v>
      </c>
      <c r="AL432" s="151">
        <f>'Alimentazione CE Costi'!L804+'Alimentazione CE Costi'!L805</f>
        <v>0</v>
      </c>
    </row>
    <row r="433" spans="1:38" s="84" customFormat="1" ht="15">
      <c r="A433" s="88"/>
      <c r="B433" s="408" t="s">
        <v>1655</v>
      </c>
      <c r="C433" s="409"/>
      <c r="D433" s="409"/>
      <c r="E433" s="409"/>
      <c r="F433" s="409"/>
      <c r="G433" s="409"/>
      <c r="H433" s="424" t="s">
        <v>1656</v>
      </c>
      <c r="I433" s="425" t="s">
        <v>1656</v>
      </c>
      <c r="J433" s="425" t="s">
        <v>1656</v>
      </c>
      <c r="K433" s="425" t="s">
        <v>1656</v>
      </c>
      <c r="L433" s="425" t="s">
        <v>1656</v>
      </c>
      <c r="M433" s="425" t="s">
        <v>1656</v>
      </c>
      <c r="N433" s="425" t="s">
        <v>1656</v>
      </c>
      <c r="O433" s="425" t="s">
        <v>1656</v>
      </c>
      <c r="P433" s="425" t="s">
        <v>1656</v>
      </c>
      <c r="Q433" s="425" t="s">
        <v>1656</v>
      </c>
      <c r="R433" s="425"/>
      <c r="S433" s="425"/>
      <c r="T433" s="425"/>
      <c r="U433" s="425"/>
      <c r="V433" s="425" t="s">
        <v>1656</v>
      </c>
      <c r="W433" s="425" t="s">
        <v>1656</v>
      </c>
      <c r="X433" s="425" t="s">
        <v>1656</v>
      </c>
      <c r="Y433" s="425" t="s">
        <v>1656</v>
      </c>
      <c r="Z433" s="425" t="s">
        <v>1656</v>
      </c>
      <c r="AA433" s="425" t="s">
        <v>1656</v>
      </c>
      <c r="AB433" s="425" t="s">
        <v>1656</v>
      </c>
      <c r="AC433" s="426" t="s">
        <v>1656</v>
      </c>
      <c r="AD433" s="119">
        <f>SUM(AD434:AD435)</f>
        <v>0</v>
      </c>
      <c r="AE433" s="75" t="s">
        <v>1820</v>
      </c>
      <c r="AF433" s="76" t="s">
        <v>1821</v>
      </c>
      <c r="AG433" s="77"/>
      <c r="AH433" s="149">
        <f>SUM(AH434:AH435)</f>
        <v>0</v>
      </c>
      <c r="AI433" s="149">
        <f>SUM(AI434:AI435)</f>
        <v>0</v>
      </c>
      <c r="AL433" s="149">
        <f>SUM(AL434:AL435)</f>
        <v>0</v>
      </c>
    </row>
    <row r="434" spans="1:38" s="84" customFormat="1" ht="15">
      <c r="A434" s="94"/>
      <c r="B434" s="396" t="s">
        <v>1657</v>
      </c>
      <c r="C434" s="397"/>
      <c r="D434" s="397"/>
      <c r="E434" s="397"/>
      <c r="F434" s="397"/>
      <c r="G434" s="397"/>
      <c r="H434" s="398" t="s">
        <v>1658</v>
      </c>
      <c r="I434" s="399" t="s">
        <v>1658</v>
      </c>
      <c r="J434" s="399" t="s">
        <v>1658</v>
      </c>
      <c r="K434" s="399" t="s">
        <v>1658</v>
      </c>
      <c r="L434" s="399" t="s">
        <v>1658</v>
      </c>
      <c r="M434" s="399" t="s">
        <v>1658</v>
      </c>
      <c r="N434" s="399" t="s">
        <v>1658</v>
      </c>
      <c r="O434" s="399" t="s">
        <v>1658</v>
      </c>
      <c r="P434" s="399" t="s">
        <v>1658</v>
      </c>
      <c r="Q434" s="399" t="s">
        <v>1658</v>
      </c>
      <c r="R434" s="399"/>
      <c r="S434" s="399"/>
      <c r="T434" s="399"/>
      <c r="U434" s="399"/>
      <c r="V434" s="399" t="s">
        <v>1658</v>
      </c>
      <c r="W434" s="399" t="s">
        <v>1658</v>
      </c>
      <c r="X434" s="399" t="s">
        <v>1658</v>
      </c>
      <c r="Y434" s="399" t="s">
        <v>1658</v>
      </c>
      <c r="Z434" s="399" t="s">
        <v>1658</v>
      </c>
      <c r="AA434" s="399" t="s">
        <v>1658</v>
      </c>
      <c r="AB434" s="399" t="s">
        <v>1658</v>
      </c>
      <c r="AC434" s="400" t="s">
        <v>1658</v>
      </c>
      <c r="AD434" s="121">
        <f>ROUND((AH434/1000),0)</f>
        <v>0</v>
      </c>
      <c r="AE434" s="83" t="s">
        <v>1820</v>
      </c>
      <c r="AG434" s="77"/>
      <c r="AH434" s="151">
        <f>'Alimentazione CE Costi'!H807</f>
        <v>0</v>
      </c>
      <c r="AI434" s="151">
        <f>'Alimentazione CE Costi'!I807</f>
        <v>0</v>
      </c>
      <c r="AL434" s="151">
        <f>'Alimentazione CE Costi'!L807</f>
        <v>0</v>
      </c>
    </row>
    <row r="435" spans="1:38" s="84" customFormat="1" ht="15.75" thickBot="1">
      <c r="A435" s="91"/>
      <c r="B435" s="510" t="s">
        <v>1659</v>
      </c>
      <c r="C435" s="511"/>
      <c r="D435" s="511"/>
      <c r="E435" s="511"/>
      <c r="F435" s="511"/>
      <c r="G435" s="511"/>
      <c r="H435" s="512" t="s">
        <v>1660</v>
      </c>
      <c r="I435" s="513" t="s">
        <v>1660</v>
      </c>
      <c r="J435" s="513" t="s">
        <v>1660</v>
      </c>
      <c r="K435" s="513" t="s">
        <v>1660</v>
      </c>
      <c r="L435" s="513" t="s">
        <v>1660</v>
      </c>
      <c r="M435" s="513" t="s">
        <v>1660</v>
      </c>
      <c r="N435" s="513" t="s">
        <v>1660</v>
      </c>
      <c r="O435" s="513" t="s">
        <v>1660</v>
      </c>
      <c r="P435" s="513" t="s">
        <v>1660</v>
      </c>
      <c r="Q435" s="513" t="s">
        <v>1660</v>
      </c>
      <c r="R435" s="513"/>
      <c r="S435" s="513"/>
      <c r="T435" s="513"/>
      <c r="U435" s="513"/>
      <c r="V435" s="513" t="s">
        <v>1660</v>
      </c>
      <c r="W435" s="513" t="s">
        <v>1660</v>
      </c>
      <c r="X435" s="513" t="s">
        <v>1660</v>
      </c>
      <c r="Y435" s="513" t="s">
        <v>1660</v>
      </c>
      <c r="Z435" s="513" t="s">
        <v>1660</v>
      </c>
      <c r="AA435" s="513" t="s">
        <v>1660</v>
      </c>
      <c r="AB435" s="513" t="s">
        <v>1660</v>
      </c>
      <c r="AC435" s="514" t="s">
        <v>1660</v>
      </c>
      <c r="AD435" s="121">
        <f>ROUND((AH435/1000),0)</f>
        <v>0</v>
      </c>
      <c r="AE435" s="91" t="s">
        <v>1820</v>
      </c>
      <c r="AG435" s="77"/>
      <c r="AH435" s="165">
        <f>'Alimentazione CE Costi'!H808</f>
        <v>0</v>
      </c>
      <c r="AI435" s="165">
        <f>'Alimentazione CE Costi'!I808</f>
        <v>0</v>
      </c>
      <c r="AL435" s="165">
        <f>'Alimentazione CE Costi'!L808</f>
        <v>0</v>
      </c>
    </row>
    <row r="436" spans="1:38" s="84" customFormat="1" ht="15.75" thickBot="1">
      <c r="A436" s="105"/>
      <c r="B436" s="474" t="s">
        <v>1661</v>
      </c>
      <c r="C436" s="475"/>
      <c r="D436" s="475"/>
      <c r="E436" s="475"/>
      <c r="F436" s="475"/>
      <c r="G436" s="475"/>
      <c r="H436" s="476" t="s">
        <v>1662</v>
      </c>
      <c r="I436" s="477" t="s">
        <v>1662</v>
      </c>
      <c r="J436" s="477" t="s">
        <v>1662</v>
      </c>
      <c r="K436" s="477" t="s">
        <v>1662</v>
      </c>
      <c r="L436" s="477" t="s">
        <v>1662</v>
      </c>
      <c r="M436" s="477" t="s">
        <v>1662</v>
      </c>
      <c r="N436" s="477" t="s">
        <v>1662</v>
      </c>
      <c r="O436" s="477" t="s">
        <v>1662</v>
      </c>
      <c r="P436" s="477" t="s">
        <v>1662</v>
      </c>
      <c r="Q436" s="477" t="s">
        <v>1662</v>
      </c>
      <c r="R436" s="477"/>
      <c r="S436" s="477"/>
      <c r="T436" s="477"/>
      <c r="U436" s="477"/>
      <c r="V436" s="477" t="s">
        <v>1662</v>
      </c>
      <c r="W436" s="477" t="s">
        <v>1662</v>
      </c>
      <c r="X436" s="477" t="s">
        <v>1662</v>
      </c>
      <c r="Y436" s="477" t="s">
        <v>1662</v>
      </c>
      <c r="Z436" s="477" t="s">
        <v>1662</v>
      </c>
      <c r="AA436" s="477" t="s">
        <v>1662</v>
      </c>
      <c r="AB436" s="477" t="s">
        <v>1662</v>
      </c>
      <c r="AC436" s="478" t="s">
        <v>1662</v>
      </c>
      <c r="AD436" s="134">
        <f>AD419+AD423-AD429-AD433</f>
        <v>20</v>
      </c>
      <c r="AE436" s="106" t="s">
        <v>930</v>
      </c>
      <c r="AF436" s="76" t="s">
        <v>1821</v>
      </c>
      <c r="AG436" s="77"/>
      <c r="AH436" s="167">
        <f>AH419+AH423-AH429-AH433</f>
        <v>20000</v>
      </c>
      <c r="AI436" s="167">
        <f>AI419+AI423-AI429-AI433</f>
        <v>22653</v>
      </c>
      <c r="AL436" s="167">
        <f>AL419+AL423-AL429-AL433</f>
        <v>20000</v>
      </c>
    </row>
    <row r="437" spans="1:38" s="84" customFormat="1" ht="15">
      <c r="A437" s="93"/>
      <c r="B437" s="505"/>
      <c r="C437" s="506"/>
      <c r="D437" s="506"/>
      <c r="E437" s="506"/>
      <c r="F437" s="506"/>
      <c r="G437" s="506"/>
      <c r="H437" s="507" t="s">
        <v>1663</v>
      </c>
      <c r="I437" s="508" t="s">
        <v>1663</v>
      </c>
      <c r="J437" s="508" t="s">
        <v>1663</v>
      </c>
      <c r="K437" s="508" t="s">
        <v>1663</v>
      </c>
      <c r="L437" s="508" t="s">
        <v>1663</v>
      </c>
      <c r="M437" s="508" t="s">
        <v>1663</v>
      </c>
      <c r="N437" s="508" t="s">
        <v>1663</v>
      </c>
      <c r="O437" s="508" t="s">
        <v>1663</v>
      </c>
      <c r="P437" s="508" t="s">
        <v>1663</v>
      </c>
      <c r="Q437" s="508" t="s">
        <v>1663</v>
      </c>
      <c r="R437" s="508"/>
      <c r="S437" s="508"/>
      <c r="T437" s="508"/>
      <c r="U437" s="508"/>
      <c r="V437" s="508" t="s">
        <v>1663</v>
      </c>
      <c r="W437" s="508" t="s">
        <v>1663</v>
      </c>
      <c r="X437" s="508" t="s">
        <v>1663</v>
      </c>
      <c r="Y437" s="508" t="s">
        <v>1663</v>
      </c>
      <c r="Z437" s="508" t="s">
        <v>1663</v>
      </c>
      <c r="AA437" s="508" t="s">
        <v>1663</v>
      </c>
      <c r="AB437" s="508" t="s">
        <v>1663</v>
      </c>
      <c r="AC437" s="509" t="s">
        <v>1663</v>
      </c>
      <c r="AD437" s="126"/>
      <c r="AE437" s="93" t="s">
        <v>1820</v>
      </c>
      <c r="AG437" s="77"/>
      <c r="AH437" s="168"/>
      <c r="AI437" s="168"/>
      <c r="AL437" s="168"/>
    </row>
    <row r="438" spans="1:38" s="84" customFormat="1" ht="15">
      <c r="A438" s="83"/>
      <c r="B438" s="487" t="s">
        <v>1664</v>
      </c>
      <c r="C438" s="488"/>
      <c r="D438" s="488"/>
      <c r="E438" s="488"/>
      <c r="F438" s="488"/>
      <c r="G438" s="488"/>
      <c r="H438" s="502" t="s">
        <v>1665</v>
      </c>
      <c r="I438" s="503" t="s">
        <v>1665</v>
      </c>
      <c r="J438" s="503" t="s">
        <v>1665</v>
      </c>
      <c r="K438" s="503" t="s">
        <v>1665</v>
      </c>
      <c r="L438" s="503" t="s">
        <v>1665</v>
      </c>
      <c r="M438" s="503" t="s">
        <v>1665</v>
      </c>
      <c r="N438" s="503" t="s">
        <v>1665</v>
      </c>
      <c r="O438" s="503" t="s">
        <v>1665</v>
      </c>
      <c r="P438" s="503" t="s">
        <v>1665</v>
      </c>
      <c r="Q438" s="503" t="s">
        <v>1665</v>
      </c>
      <c r="R438" s="503"/>
      <c r="S438" s="503"/>
      <c r="T438" s="503"/>
      <c r="U438" s="503"/>
      <c r="V438" s="503" t="s">
        <v>1665</v>
      </c>
      <c r="W438" s="503" t="s">
        <v>1665</v>
      </c>
      <c r="X438" s="503" t="s">
        <v>1665</v>
      </c>
      <c r="Y438" s="503" t="s">
        <v>1665</v>
      </c>
      <c r="Z438" s="503" t="s">
        <v>1665</v>
      </c>
      <c r="AA438" s="503" t="s">
        <v>1665</v>
      </c>
      <c r="AB438" s="503" t="s">
        <v>1665</v>
      </c>
      <c r="AC438" s="504" t="s">
        <v>1665</v>
      </c>
      <c r="AD438" s="121">
        <f>ROUND((AH438/1000),0)</f>
        <v>0</v>
      </c>
      <c r="AE438" s="83" t="s">
        <v>1820</v>
      </c>
      <c r="AG438" s="77"/>
      <c r="AH438" s="151">
        <f>'Alimentazione CE Ricavi'!H227</f>
        <v>0</v>
      </c>
      <c r="AI438" s="151">
        <f>'Alimentazione CE Ricavi'!I227</f>
        <v>0</v>
      </c>
      <c r="AL438" s="151">
        <f>'Alimentazione CE Ricavi'!L227</f>
        <v>0</v>
      </c>
    </row>
    <row r="439" spans="1:38" s="84" customFormat="1" ht="15">
      <c r="A439" s="83"/>
      <c r="B439" s="487" t="s">
        <v>1666</v>
      </c>
      <c r="C439" s="488"/>
      <c r="D439" s="488"/>
      <c r="E439" s="488"/>
      <c r="F439" s="488"/>
      <c r="G439" s="488"/>
      <c r="H439" s="502" t="s">
        <v>1667</v>
      </c>
      <c r="I439" s="503" t="s">
        <v>1667</v>
      </c>
      <c r="J439" s="503" t="s">
        <v>1667</v>
      </c>
      <c r="K439" s="503" t="s">
        <v>1667</v>
      </c>
      <c r="L439" s="503" t="s">
        <v>1667</v>
      </c>
      <c r="M439" s="503" t="s">
        <v>1667</v>
      </c>
      <c r="N439" s="503" t="s">
        <v>1667</v>
      </c>
      <c r="O439" s="503" t="s">
        <v>1667</v>
      </c>
      <c r="P439" s="503" t="s">
        <v>1667</v>
      </c>
      <c r="Q439" s="503" t="s">
        <v>1667</v>
      </c>
      <c r="R439" s="503"/>
      <c r="S439" s="503"/>
      <c r="T439" s="503"/>
      <c r="U439" s="503"/>
      <c r="V439" s="503" t="s">
        <v>1667</v>
      </c>
      <c r="W439" s="503" t="s">
        <v>1667</v>
      </c>
      <c r="X439" s="503" t="s">
        <v>1667</v>
      </c>
      <c r="Y439" s="503" t="s">
        <v>1667</v>
      </c>
      <c r="Z439" s="503" t="s">
        <v>1667</v>
      </c>
      <c r="AA439" s="503" t="s">
        <v>1667</v>
      </c>
      <c r="AB439" s="503" t="s">
        <v>1667</v>
      </c>
      <c r="AC439" s="504" t="s">
        <v>1667</v>
      </c>
      <c r="AD439" s="121">
        <f>ROUND((AH439/1000),0)</f>
        <v>0</v>
      </c>
      <c r="AE439" s="83" t="s">
        <v>1820</v>
      </c>
      <c r="AG439" s="77"/>
      <c r="AH439" s="151">
        <f>'Alimentazione CE Costi'!H809</f>
        <v>0</v>
      </c>
      <c r="AI439" s="151">
        <f>'Alimentazione CE Costi'!I809</f>
        <v>0</v>
      </c>
      <c r="AL439" s="151">
        <f>'Alimentazione CE Costi'!L809</f>
        <v>0</v>
      </c>
    </row>
    <row r="440" spans="1:38" s="84" customFormat="1" ht="15">
      <c r="A440" s="107"/>
      <c r="B440" s="515" t="s">
        <v>1668</v>
      </c>
      <c r="C440" s="516"/>
      <c r="D440" s="516"/>
      <c r="E440" s="516"/>
      <c r="F440" s="516"/>
      <c r="G440" s="516"/>
      <c r="H440" s="517" t="s">
        <v>1669</v>
      </c>
      <c r="I440" s="518" t="s">
        <v>1669</v>
      </c>
      <c r="J440" s="518" t="s">
        <v>1669</v>
      </c>
      <c r="K440" s="518" t="s">
        <v>1669</v>
      </c>
      <c r="L440" s="518" t="s">
        <v>1669</v>
      </c>
      <c r="M440" s="518" t="s">
        <v>1669</v>
      </c>
      <c r="N440" s="518" t="s">
        <v>1669</v>
      </c>
      <c r="O440" s="518" t="s">
        <v>1669</v>
      </c>
      <c r="P440" s="518" t="s">
        <v>1669</v>
      </c>
      <c r="Q440" s="518" t="s">
        <v>1669</v>
      </c>
      <c r="R440" s="518"/>
      <c r="S440" s="518"/>
      <c r="T440" s="518"/>
      <c r="U440" s="518"/>
      <c r="V440" s="518" t="s">
        <v>1669</v>
      </c>
      <c r="W440" s="518" t="s">
        <v>1669</v>
      </c>
      <c r="X440" s="518" t="s">
        <v>1669</v>
      </c>
      <c r="Y440" s="518" t="s">
        <v>1669</v>
      </c>
      <c r="Z440" s="518" t="s">
        <v>1669</v>
      </c>
      <c r="AA440" s="518" t="s">
        <v>1669</v>
      </c>
      <c r="AB440" s="518" t="s">
        <v>1669</v>
      </c>
      <c r="AC440" s="519" t="s">
        <v>1669</v>
      </c>
      <c r="AD440" s="135">
        <f>+AD438-AD439</f>
        <v>0</v>
      </c>
      <c r="AE440" s="108" t="s">
        <v>930</v>
      </c>
      <c r="AF440" s="76" t="s">
        <v>1821</v>
      </c>
      <c r="AG440" s="77"/>
      <c r="AH440" s="169">
        <f>+AH438-AH439</f>
        <v>0</v>
      </c>
      <c r="AI440" s="169">
        <f>+AI438-AI439</f>
        <v>0</v>
      </c>
      <c r="AL440" s="169">
        <f>+AL438-AL439</f>
        <v>0</v>
      </c>
    </row>
    <row r="441" spans="1:38" s="84" customFormat="1" ht="15">
      <c r="A441" s="83"/>
      <c r="B441" s="487"/>
      <c r="C441" s="488"/>
      <c r="D441" s="488"/>
      <c r="E441" s="488"/>
      <c r="F441" s="488"/>
      <c r="G441" s="488"/>
      <c r="H441" s="502" t="s">
        <v>1670</v>
      </c>
      <c r="I441" s="503" t="s">
        <v>1670</v>
      </c>
      <c r="J441" s="503" t="s">
        <v>1670</v>
      </c>
      <c r="K441" s="503" t="s">
        <v>1670</v>
      </c>
      <c r="L441" s="503" t="s">
        <v>1670</v>
      </c>
      <c r="M441" s="503" t="s">
        <v>1670</v>
      </c>
      <c r="N441" s="503" t="s">
        <v>1670</v>
      </c>
      <c r="O441" s="503" t="s">
        <v>1670</v>
      </c>
      <c r="P441" s="503" t="s">
        <v>1670</v>
      </c>
      <c r="Q441" s="503" t="s">
        <v>1670</v>
      </c>
      <c r="R441" s="503"/>
      <c r="S441" s="503"/>
      <c r="T441" s="503"/>
      <c r="U441" s="503"/>
      <c r="V441" s="503" t="s">
        <v>1670</v>
      </c>
      <c r="W441" s="503" t="s">
        <v>1670</v>
      </c>
      <c r="X441" s="503" t="s">
        <v>1670</v>
      </c>
      <c r="Y441" s="503" t="s">
        <v>1670</v>
      </c>
      <c r="Z441" s="503" t="s">
        <v>1670</v>
      </c>
      <c r="AA441" s="503" t="s">
        <v>1670</v>
      </c>
      <c r="AB441" s="503" t="s">
        <v>1670</v>
      </c>
      <c r="AC441" s="504" t="s">
        <v>1670</v>
      </c>
      <c r="AD441" s="136"/>
      <c r="AE441" s="83" t="s">
        <v>1820</v>
      </c>
      <c r="AG441" s="77"/>
      <c r="AH441" s="151"/>
      <c r="AI441" s="151"/>
      <c r="AL441" s="151"/>
    </row>
    <row r="442" spans="1:38" s="84" customFormat="1" ht="15">
      <c r="A442" s="75"/>
      <c r="B442" s="408" t="s">
        <v>1671</v>
      </c>
      <c r="C442" s="409"/>
      <c r="D442" s="409"/>
      <c r="E442" s="409"/>
      <c r="F442" s="409"/>
      <c r="G442" s="409"/>
      <c r="H442" s="424" t="s">
        <v>1672</v>
      </c>
      <c r="I442" s="425" t="s">
        <v>1672</v>
      </c>
      <c r="J442" s="425" t="s">
        <v>1672</v>
      </c>
      <c r="K442" s="425" t="s">
        <v>1672</v>
      </c>
      <c r="L442" s="425" t="s">
        <v>1672</v>
      </c>
      <c r="M442" s="425" t="s">
        <v>1672</v>
      </c>
      <c r="N442" s="425" t="s">
        <v>1672</v>
      </c>
      <c r="O442" s="425" t="s">
        <v>1672</v>
      </c>
      <c r="P442" s="425" t="s">
        <v>1672</v>
      </c>
      <c r="Q442" s="425" t="s">
        <v>1672</v>
      </c>
      <c r="R442" s="425"/>
      <c r="S442" s="425"/>
      <c r="T442" s="425"/>
      <c r="U442" s="425"/>
      <c r="V442" s="425" t="s">
        <v>1672</v>
      </c>
      <c r="W442" s="425" t="s">
        <v>1672</v>
      </c>
      <c r="X442" s="425" t="s">
        <v>1672</v>
      </c>
      <c r="Y442" s="425" t="s">
        <v>1672</v>
      </c>
      <c r="Z442" s="425" t="s">
        <v>1672</v>
      </c>
      <c r="AA442" s="425" t="s">
        <v>1672</v>
      </c>
      <c r="AB442" s="425" t="s">
        <v>1672</v>
      </c>
      <c r="AC442" s="426" t="s">
        <v>1672</v>
      </c>
      <c r="AD442" s="119">
        <f>AD443+AD444</f>
        <v>0</v>
      </c>
      <c r="AE442" s="75" t="s">
        <v>1820</v>
      </c>
      <c r="AF442" s="76" t="s">
        <v>1821</v>
      </c>
      <c r="AG442" s="77"/>
      <c r="AH442" s="149">
        <f>AH443+AH444</f>
        <v>0</v>
      </c>
      <c r="AI442" s="149">
        <f>AI443+AI444</f>
        <v>1390382</v>
      </c>
      <c r="AL442" s="149">
        <f>AL443+AL444</f>
        <v>0</v>
      </c>
    </row>
    <row r="443" spans="1:38" s="84" customFormat="1" ht="15">
      <c r="A443" s="83"/>
      <c r="B443" s="396" t="s">
        <v>1673</v>
      </c>
      <c r="C443" s="397"/>
      <c r="D443" s="397"/>
      <c r="E443" s="397"/>
      <c r="F443" s="397"/>
      <c r="G443" s="397"/>
      <c r="H443" s="398" t="s">
        <v>1674</v>
      </c>
      <c r="I443" s="399" t="s">
        <v>1674</v>
      </c>
      <c r="J443" s="399" t="s">
        <v>1674</v>
      </c>
      <c r="K443" s="399" t="s">
        <v>1674</v>
      </c>
      <c r="L443" s="399" t="s">
        <v>1674</v>
      </c>
      <c r="M443" s="399" t="s">
        <v>1674</v>
      </c>
      <c r="N443" s="399" t="s">
        <v>1674</v>
      </c>
      <c r="O443" s="399" t="s">
        <v>1674</v>
      </c>
      <c r="P443" s="399" t="s">
        <v>1674</v>
      </c>
      <c r="Q443" s="399" t="s">
        <v>1674</v>
      </c>
      <c r="R443" s="399"/>
      <c r="S443" s="399"/>
      <c r="T443" s="399"/>
      <c r="U443" s="399"/>
      <c r="V443" s="399" t="s">
        <v>1674</v>
      </c>
      <c r="W443" s="399" t="s">
        <v>1674</v>
      </c>
      <c r="X443" s="399" t="s">
        <v>1674</v>
      </c>
      <c r="Y443" s="399" t="s">
        <v>1674</v>
      </c>
      <c r="Z443" s="399" t="s">
        <v>1674</v>
      </c>
      <c r="AA443" s="399" t="s">
        <v>1674</v>
      </c>
      <c r="AB443" s="399" t="s">
        <v>1674</v>
      </c>
      <c r="AC443" s="400" t="s">
        <v>1674</v>
      </c>
      <c r="AD443" s="121">
        <f>ROUND((AH443/1000),0)</f>
        <v>0</v>
      </c>
      <c r="AE443" s="83" t="s">
        <v>1820</v>
      </c>
      <c r="AG443" s="77"/>
      <c r="AH443" s="151">
        <f>'Alimentazione CE Ricavi'!H229</f>
        <v>0</v>
      </c>
      <c r="AI443" s="151">
        <f>'Alimentazione CE Ricavi'!I229</f>
        <v>0</v>
      </c>
      <c r="AL443" s="151">
        <f>'Alimentazione CE Ricavi'!L229</f>
        <v>0</v>
      </c>
    </row>
    <row r="444" spans="1:38" s="84" customFormat="1" ht="15">
      <c r="A444" s="81"/>
      <c r="B444" s="427" t="s">
        <v>1675</v>
      </c>
      <c r="C444" s="428"/>
      <c r="D444" s="428"/>
      <c r="E444" s="428"/>
      <c r="F444" s="428"/>
      <c r="G444" s="428"/>
      <c r="H444" s="429" t="s">
        <v>1676</v>
      </c>
      <c r="I444" s="430" t="s">
        <v>1676</v>
      </c>
      <c r="J444" s="430" t="s">
        <v>1676</v>
      </c>
      <c r="K444" s="430" t="s">
        <v>1676</v>
      </c>
      <c r="L444" s="430" t="s">
        <v>1676</v>
      </c>
      <c r="M444" s="430" t="s">
        <v>1676</v>
      </c>
      <c r="N444" s="430" t="s">
        <v>1676</v>
      </c>
      <c r="O444" s="430" t="s">
        <v>1676</v>
      </c>
      <c r="P444" s="430" t="s">
        <v>1676</v>
      </c>
      <c r="Q444" s="430" t="s">
        <v>1676</v>
      </c>
      <c r="R444" s="430"/>
      <c r="S444" s="430"/>
      <c r="T444" s="430"/>
      <c r="U444" s="430"/>
      <c r="V444" s="430" t="s">
        <v>1676</v>
      </c>
      <c r="W444" s="430" t="s">
        <v>1676</v>
      </c>
      <c r="X444" s="430" t="s">
        <v>1676</v>
      </c>
      <c r="Y444" s="430" t="s">
        <v>1676</v>
      </c>
      <c r="Z444" s="430" t="s">
        <v>1676</v>
      </c>
      <c r="AA444" s="430" t="s">
        <v>1676</v>
      </c>
      <c r="AB444" s="430" t="s">
        <v>1676</v>
      </c>
      <c r="AC444" s="431" t="s">
        <v>1676</v>
      </c>
      <c r="AD444" s="120">
        <f>AD445+AD446+AD456+AD466</f>
        <v>0</v>
      </c>
      <c r="AE444" s="81" t="s">
        <v>1820</v>
      </c>
      <c r="AF444" s="76" t="s">
        <v>1821</v>
      </c>
      <c r="AG444" s="77"/>
      <c r="AH444" s="150">
        <f>AH445+AH446+AH456+AH466</f>
        <v>0</v>
      </c>
      <c r="AI444" s="150">
        <f>AI445+AI446+AI456+AI466</f>
        <v>1390382</v>
      </c>
      <c r="AL444" s="150">
        <f>AL445+AL446+AL456+AL466</f>
        <v>0</v>
      </c>
    </row>
    <row r="445" spans="1:38" s="84" customFormat="1" ht="15">
      <c r="A445" s="83"/>
      <c r="B445" s="396" t="s">
        <v>1677</v>
      </c>
      <c r="C445" s="397"/>
      <c r="D445" s="397"/>
      <c r="E445" s="397"/>
      <c r="F445" s="397"/>
      <c r="G445" s="397"/>
      <c r="H445" s="398" t="s">
        <v>1678</v>
      </c>
      <c r="I445" s="399" t="s">
        <v>1678</v>
      </c>
      <c r="J445" s="399" t="s">
        <v>1678</v>
      </c>
      <c r="K445" s="399" t="s">
        <v>1678</v>
      </c>
      <c r="L445" s="399" t="s">
        <v>1678</v>
      </c>
      <c r="M445" s="399" t="s">
        <v>1678</v>
      </c>
      <c r="N445" s="399" t="s">
        <v>1678</v>
      </c>
      <c r="O445" s="399" t="s">
        <v>1678</v>
      </c>
      <c r="P445" s="399" t="s">
        <v>1678</v>
      </c>
      <c r="Q445" s="399" t="s">
        <v>1678</v>
      </c>
      <c r="R445" s="399"/>
      <c r="S445" s="399"/>
      <c r="T445" s="399"/>
      <c r="U445" s="399"/>
      <c r="V445" s="399" t="s">
        <v>1678</v>
      </c>
      <c r="W445" s="399" t="s">
        <v>1678</v>
      </c>
      <c r="X445" s="399" t="s">
        <v>1678</v>
      </c>
      <c r="Y445" s="399" t="s">
        <v>1678</v>
      </c>
      <c r="Z445" s="399" t="s">
        <v>1678</v>
      </c>
      <c r="AA445" s="399" t="s">
        <v>1678</v>
      </c>
      <c r="AB445" s="399" t="s">
        <v>1678</v>
      </c>
      <c r="AC445" s="400" t="s">
        <v>1678</v>
      </c>
      <c r="AD445" s="121">
        <f>ROUND((AH445/1000),0)</f>
        <v>0</v>
      </c>
      <c r="AE445" s="83" t="s">
        <v>1820</v>
      </c>
      <c r="AG445" s="77"/>
      <c r="AH445" s="151">
        <f>'Alimentazione CE Ricavi'!H231</f>
        <v>0</v>
      </c>
      <c r="AI445" s="151">
        <f>'Alimentazione CE Ricavi'!I231</f>
        <v>27274</v>
      </c>
      <c r="AL445" s="151">
        <f>'Alimentazione CE Ricavi'!L231</f>
        <v>0</v>
      </c>
    </row>
    <row r="446" spans="1:38" s="84" customFormat="1" ht="15">
      <c r="A446" s="85"/>
      <c r="B446" s="435" t="s">
        <v>1679</v>
      </c>
      <c r="C446" s="436"/>
      <c r="D446" s="436"/>
      <c r="E446" s="436"/>
      <c r="F446" s="436"/>
      <c r="G446" s="436"/>
      <c r="H446" s="437" t="s">
        <v>1680</v>
      </c>
      <c r="I446" s="438" t="s">
        <v>1680</v>
      </c>
      <c r="J446" s="438" t="s">
        <v>1680</v>
      </c>
      <c r="K446" s="438" t="s">
        <v>1680</v>
      </c>
      <c r="L446" s="438" t="s">
        <v>1680</v>
      </c>
      <c r="M446" s="438" t="s">
        <v>1680</v>
      </c>
      <c r="N446" s="438" t="s">
        <v>1680</v>
      </c>
      <c r="O446" s="438" t="s">
        <v>1680</v>
      </c>
      <c r="P446" s="438" t="s">
        <v>1680</v>
      </c>
      <c r="Q446" s="438" t="s">
        <v>1680</v>
      </c>
      <c r="R446" s="438"/>
      <c r="S446" s="438"/>
      <c r="T446" s="438"/>
      <c r="U446" s="438"/>
      <c r="V446" s="438" t="s">
        <v>1680</v>
      </c>
      <c r="W446" s="438" t="s">
        <v>1680</v>
      </c>
      <c r="X446" s="438" t="s">
        <v>1680</v>
      </c>
      <c r="Y446" s="438" t="s">
        <v>1680</v>
      </c>
      <c r="Z446" s="438" t="s">
        <v>1680</v>
      </c>
      <c r="AA446" s="438" t="s">
        <v>1680</v>
      </c>
      <c r="AB446" s="438" t="s">
        <v>1680</v>
      </c>
      <c r="AC446" s="439" t="s">
        <v>1680</v>
      </c>
      <c r="AD446" s="122">
        <f>AD447+AD448</f>
        <v>0</v>
      </c>
      <c r="AE446" s="85" t="s">
        <v>1820</v>
      </c>
      <c r="AF446" s="76" t="s">
        <v>1821</v>
      </c>
      <c r="AG446" s="77"/>
      <c r="AH446" s="152">
        <f>AH447+AH448</f>
        <v>0</v>
      </c>
      <c r="AI446" s="152">
        <f>AI447+AI448</f>
        <v>680000</v>
      </c>
      <c r="AL446" s="152">
        <f>AL447+AL448</f>
        <v>0</v>
      </c>
    </row>
    <row r="447" spans="1:38" s="84" customFormat="1" ht="15">
      <c r="A447" s="83" t="s">
        <v>1837</v>
      </c>
      <c r="B447" s="396" t="s">
        <v>1681</v>
      </c>
      <c r="C447" s="397"/>
      <c r="D447" s="397"/>
      <c r="E447" s="397"/>
      <c r="F447" s="397"/>
      <c r="G447" s="397"/>
      <c r="H447" s="432" t="s">
        <v>1682</v>
      </c>
      <c r="I447" s="433" t="s">
        <v>1683</v>
      </c>
      <c r="J447" s="433" t="s">
        <v>1683</v>
      </c>
      <c r="K447" s="433" t="s">
        <v>1683</v>
      </c>
      <c r="L447" s="433" t="s">
        <v>1683</v>
      </c>
      <c r="M447" s="433" t="s">
        <v>1683</v>
      </c>
      <c r="N447" s="433" t="s">
        <v>1683</v>
      </c>
      <c r="O447" s="433" t="s">
        <v>1683</v>
      </c>
      <c r="P447" s="433" t="s">
        <v>1683</v>
      </c>
      <c r="Q447" s="433" t="s">
        <v>1683</v>
      </c>
      <c r="R447" s="433"/>
      <c r="S447" s="433"/>
      <c r="T447" s="433"/>
      <c r="U447" s="433"/>
      <c r="V447" s="433" t="s">
        <v>1683</v>
      </c>
      <c r="W447" s="433" t="s">
        <v>1683</v>
      </c>
      <c r="X447" s="433" t="s">
        <v>1683</v>
      </c>
      <c r="Y447" s="433" t="s">
        <v>1683</v>
      </c>
      <c r="Z447" s="433" t="s">
        <v>1683</v>
      </c>
      <c r="AA447" s="433" t="s">
        <v>1683</v>
      </c>
      <c r="AB447" s="433" t="s">
        <v>1683</v>
      </c>
      <c r="AC447" s="434" t="s">
        <v>1683</v>
      </c>
      <c r="AD447" s="121">
        <f>ROUND((AH447/1000),0)</f>
        <v>0</v>
      </c>
      <c r="AE447" s="83" t="s">
        <v>1820</v>
      </c>
      <c r="AG447" s="77"/>
      <c r="AH447" s="151">
        <f>'Alimentazione CE Ricavi'!H233</f>
        <v>0</v>
      </c>
      <c r="AI447" s="151">
        <f>'Alimentazione CE Ricavi'!I233</f>
        <v>6000</v>
      </c>
      <c r="AL447" s="151">
        <f>'Alimentazione CE Ricavi'!L233</f>
        <v>0</v>
      </c>
    </row>
    <row r="448" spans="1:38" s="84" customFormat="1" ht="15">
      <c r="A448" s="87"/>
      <c r="B448" s="448" t="s">
        <v>1684</v>
      </c>
      <c r="C448" s="449"/>
      <c r="D448" s="449"/>
      <c r="E448" s="449"/>
      <c r="F448" s="449"/>
      <c r="G448" s="449"/>
      <c r="H448" s="484" t="s">
        <v>1685</v>
      </c>
      <c r="I448" s="485" t="s">
        <v>1686</v>
      </c>
      <c r="J448" s="485" t="s">
        <v>1686</v>
      </c>
      <c r="K448" s="485" t="s">
        <v>1686</v>
      </c>
      <c r="L448" s="485" t="s">
        <v>1686</v>
      </c>
      <c r="M448" s="485" t="s">
        <v>1686</v>
      </c>
      <c r="N448" s="485" t="s">
        <v>1686</v>
      </c>
      <c r="O448" s="485" t="s">
        <v>1686</v>
      </c>
      <c r="P448" s="485" t="s">
        <v>1686</v>
      </c>
      <c r="Q448" s="485" t="s">
        <v>1686</v>
      </c>
      <c r="R448" s="485"/>
      <c r="S448" s="485"/>
      <c r="T448" s="485"/>
      <c r="U448" s="485"/>
      <c r="V448" s="485" t="s">
        <v>1686</v>
      </c>
      <c r="W448" s="485" t="s">
        <v>1686</v>
      </c>
      <c r="X448" s="485" t="s">
        <v>1686</v>
      </c>
      <c r="Y448" s="485" t="s">
        <v>1686</v>
      </c>
      <c r="Z448" s="485" t="s">
        <v>1686</v>
      </c>
      <c r="AA448" s="485" t="s">
        <v>1686</v>
      </c>
      <c r="AB448" s="485" t="s">
        <v>1686</v>
      </c>
      <c r="AC448" s="486" t="s">
        <v>1686</v>
      </c>
      <c r="AD448" s="124">
        <f>SUM(AD449:AD455)</f>
        <v>0</v>
      </c>
      <c r="AE448" s="87" t="s">
        <v>1820</v>
      </c>
      <c r="AF448" s="76" t="s">
        <v>1821</v>
      </c>
      <c r="AG448" s="77"/>
      <c r="AH448" s="155">
        <f>SUM(AH449:AH455)</f>
        <v>0</v>
      </c>
      <c r="AI448" s="155">
        <f>SUM(AI449:AI455)</f>
        <v>674000</v>
      </c>
      <c r="AL448" s="155">
        <f>SUM(AL449:AL455)</f>
        <v>0</v>
      </c>
    </row>
    <row r="449" spans="1:38" s="84" customFormat="1" ht="15">
      <c r="A449" s="83" t="s">
        <v>2035</v>
      </c>
      <c r="B449" s="396" t="s">
        <v>1687</v>
      </c>
      <c r="C449" s="397"/>
      <c r="D449" s="397"/>
      <c r="E449" s="397"/>
      <c r="F449" s="397"/>
      <c r="G449" s="397"/>
      <c r="H449" s="432" t="s">
        <v>1688</v>
      </c>
      <c r="I449" s="433" t="s">
        <v>1689</v>
      </c>
      <c r="J449" s="433" t="s">
        <v>1689</v>
      </c>
      <c r="K449" s="433" t="s">
        <v>1689</v>
      </c>
      <c r="L449" s="433" t="s">
        <v>1689</v>
      </c>
      <c r="M449" s="433" t="s">
        <v>1689</v>
      </c>
      <c r="N449" s="433" t="s">
        <v>1689</v>
      </c>
      <c r="O449" s="433" t="s">
        <v>1689</v>
      </c>
      <c r="P449" s="433" t="s">
        <v>1689</v>
      </c>
      <c r="Q449" s="433" t="s">
        <v>1689</v>
      </c>
      <c r="R449" s="433"/>
      <c r="S449" s="433"/>
      <c r="T449" s="433"/>
      <c r="U449" s="433"/>
      <c r="V449" s="433" t="s">
        <v>1689</v>
      </c>
      <c r="W449" s="433" t="s">
        <v>1689</v>
      </c>
      <c r="X449" s="433" t="s">
        <v>1689</v>
      </c>
      <c r="Y449" s="433" t="s">
        <v>1689</v>
      </c>
      <c r="Z449" s="433" t="s">
        <v>1689</v>
      </c>
      <c r="AA449" s="433" t="s">
        <v>1689</v>
      </c>
      <c r="AB449" s="433" t="s">
        <v>1689</v>
      </c>
      <c r="AC449" s="434" t="s">
        <v>1689</v>
      </c>
      <c r="AD449" s="121">
        <f aca="true" t="shared" si="15" ref="AD449:AD455">ROUND((AH449/1000),0)</f>
        <v>0</v>
      </c>
      <c r="AE449" s="83" t="s">
        <v>1820</v>
      </c>
      <c r="AG449" s="77"/>
      <c r="AH449" s="151">
        <f>'Alimentazione CE Ricavi'!H235</f>
        <v>0</v>
      </c>
      <c r="AI449" s="151">
        <f>'Alimentazione CE Ricavi'!I235</f>
        <v>0</v>
      </c>
      <c r="AL449" s="151">
        <f>'Alimentazione CE Ricavi'!L235</f>
        <v>0</v>
      </c>
    </row>
    <row r="450" spans="1:38" s="84" customFormat="1" ht="15">
      <c r="A450" s="83"/>
      <c r="B450" s="396" t="s">
        <v>1690</v>
      </c>
      <c r="C450" s="397"/>
      <c r="D450" s="397"/>
      <c r="E450" s="397"/>
      <c r="F450" s="397"/>
      <c r="G450" s="397"/>
      <c r="H450" s="432" t="s">
        <v>1691</v>
      </c>
      <c r="I450" s="433" t="s">
        <v>1691</v>
      </c>
      <c r="J450" s="433" t="s">
        <v>1691</v>
      </c>
      <c r="K450" s="433" t="s">
        <v>1691</v>
      </c>
      <c r="L450" s="433" t="s">
        <v>1691</v>
      </c>
      <c r="M450" s="433" t="s">
        <v>1691</v>
      </c>
      <c r="N450" s="433" t="s">
        <v>1691</v>
      </c>
      <c r="O450" s="433" t="s">
        <v>1691</v>
      </c>
      <c r="P450" s="433" t="s">
        <v>1691</v>
      </c>
      <c r="Q450" s="433" t="s">
        <v>1691</v>
      </c>
      <c r="R450" s="433"/>
      <c r="S450" s="433"/>
      <c r="T450" s="433"/>
      <c r="U450" s="433"/>
      <c r="V450" s="433" t="s">
        <v>1691</v>
      </c>
      <c r="W450" s="433" t="s">
        <v>1691</v>
      </c>
      <c r="X450" s="433" t="s">
        <v>1691</v>
      </c>
      <c r="Y450" s="433" t="s">
        <v>1691</v>
      </c>
      <c r="Z450" s="433" t="s">
        <v>1691</v>
      </c>
      <c r="AA450" s="433" t="s">
        <v>1691</v>
      </c>
      <c r="AB450" s="433" t="s">
        <v>1691</v>
      </c>
      <c r="AC450" s="434" t="s">
        <v>1691</v>
      </c>
      <c r="AD450" s="121">
        <f t="shared" si="15"/>
        <v>0</v>
      </c>
      <c r="AE450" s="83" t="s">
        <v>1820</v>
      </c>
      <c r="AG450" s="77"/>
      <c r="AH450" s="151">
        <f>'Alimentazione CE Ricavi'!H236</f>
        <v>0</v>
      </c>
      <c r="AI450" s="151">
        <f>'Alimentazione CE Ricavi'!I236</f>
        <v>1000</v>
      </c>
      <c r="AL450" s="151">
        <f>'Alimentazione CE Ricavi'!L236</f>
        <v>0</v>
      </c>
    </row>
    <row r="451" spans="1:38" s="84" customFormat="1" ht="15">
      <c r="A451" s="83"/>
      <c r="B451" s="396" t="s">
        <v>1692</v>
      </c>
      <c r="C451" s="397"/>
      <c r="D451" s="397"/>
      <c r="E451" s="397"/>
      <c r="F451" s="397"/>
      <c r="G451" s="397"/>
      <c r="H451" s="432" t="s">
        <v>1693</v>
      </c>
      <c r="I451" s="433" t="s">
        <v>1693</v>
      </c>
      <c r="J451" s="433" t="s">
        <v>1693</v>
      </c>
      <c r="K451" s="433" t="s">
        <v>1693</v>
      </c>
      <c r="L451" s="433" t="s">
        <v>1693</v>
      </c>
      <c r="M451" s="433" t="s">
        <v>1693</v>
      </c>
      <c r="N451" s="433" t="s">
        <v>1693</v>
      </c>
      <c r="O451" s="433" t="s">
        <v>1693</v>
      </c>
      <c r="P451" s="433" t="s">
        <v>1693</v>
      </c>
      <c r="Q451" s="433" t="s">
        <v>1693</v>
      </c>
      <c r="R451" s="433"/>
      <c r="S451" s="433"/>
      <c r="T451" s="433"/>
      <c r="U451" s="433"/>
      <c r="V451" s="433" t="s">
        <v>1693</v>
      </c>
      <c r="W451" s="433" t="s">
        <v>1693</v>
      </c>
      <c r="X451" s="433" t="s">
        <v>1693</v>
      </c>
      <c r="Y451" s="433" t="s">
        <v>1693</v>
      </c>
      <c r="Z451" s="433" t="s">
        <v>1693</v>
      </c>
      <c r="AA451" s="433" t="s">
        <v>1693</v>
      </c>
      <c r="AB451" s="433" t="s">
        <v>1693</v>
      </c>
      <c r="AC451" s="434" t="s">
        <v>1693</v>
      </c>
      <c r="AD451" s="121">
        <f t="shared" si="15"/>
        <v>0</v>
      </c>
      <c r="AE451" s="83" t="s">
        <v>1820</v>
      </c>
      <c r="AG451" s="77"/>
      <c r="AH451" s="151">
        <f>'Alimentazione CE Ricavi'!H237</f>
        <v>0</v>
      </c>
      <c r="AI451" s="151">
        <f>'Alimentazione CE Ricavi'!I237</f>
        <v>8000</v>
      </c>
      <c r="AL451" s="151">
        <f>'Alimentazione CE Ricavi'!L237</f>
        <v>0</v>
      </c>
    </row>
    <row r="452" spans="1:38" s="84" customFormat="1" ht="15">
      <c r="A452" s="83"/>
      <c r="B452" s="396" t="s">
        <v>1694</v>
      </c>
      <c r="C452" s="397"/>
      <c r="D452" s="397"/>
      <c r="E452" s="397"/>
      <c r="F452" s="397"/>
      <c r="G452" s="397"/>
      <c r="H452" s="432" t="s">
        <v>1695</v>
      </c>
      <c r="I452" s="433" t="s">
        <v>1695</v>
      </c>
      <c r="J452" s="433" t="s">
        <v>1695</v>
      </c>
      <c r="K452" s="433" t="s">
        <v>1695</v>
      </c>
      <c r="L452" s="433" t="s">
        <v>1695</v>
      </c>
      <c r="M452" s="433" t="s">
        <v>1695</v>
      </c>
      <c r="N452" s="433" t="s">
        <v>1695</v>
      </c>
      <c r="O452" s="433" t="s">
        <v>1695</v>
      </c>
      <c r="P452" s="433" t="s">
        <v>1695</v>
      </c>
      <c r="Q452" s="433" t="s">
        <v>1695</v>
      </c>
      <c r="R452" s="433"/>
      <c r="S452" s="433"/>
      <c r="T452" s="433"/>
      <c r="U452" s="433"/>
      <c r="V452" s="433" t="s">
        <v>1695</v>
      </c>
      <c r="W452" s="433" t="s">
        <v>1695</v>
      </c>
      <c r="X452" s="433" t="s">
        <v>1695</v>
      </c>
      <c r="Y452" s="433" t="s">
        <v>1695</v>
      </c>
      <c r="Z452" s="433" t="s">
        <v>1695</v>
      </c>
      <c r="AA452" s="433" t="s">
        <v>1695</v>
      </c>
      <c r="AB452" s="433" t="s">
        <v>1695</v>
      </c>
      <c r="AC452" s="434" t="s">
        <v>1695</v>
      </c>
      <c r="AD452" s="121">
        <f t="shared" si="15"/>
        <v>0</v>
      </c>
      <c r="AE452" s="83" t="s">
        <v>1820</v>
      </c>
      <c r="AG452" s="77"/>
      <c r="AH452" s="151">
        <f>'Alimentazione CE Ricavi'!H238</f>
        <v>0</v>
      </c>
      <c r="AI452" s="151">
        <f>'Alimentazione CE Ricavi'!I238</f>
        <v>0</v>
      </c>
      <c r="AL452" s="151">
        <f>'Alimentazione CE Ricavi'!L238</f>
        <v>0</v>
      </c>
    </row>
    <row r="453" spans="1:38" s="84" customFormat="1" ht="15">
      <c r="A453" s="83"/>
      <c r="B453" s="396" t="s">
        <v>1696</v>
      </c>
      <c r="C453" s="397"/>
      <c r="D453" s="397"/>
      <c r="E453" s="397"/>
      <c r="F453" s="397"/>
      <c r="G453" s="397"/>
      <c r="H453" s="432" t="s">
        <v>178</v>
      </c>
      <c r="I453" s="433" t="s">
        <v>179</v>
      </c>
      <c r="J453" s="433" t="s">
        <v>179</v>
      </c>
      <c r="K453" s="433" t="s">
        <v>179</v>
      </c>
      <c r="L453" s="433" t="s">
        <v>179</v>
      </c>
      <c r="M453" s="433" t="s">
        <v>179</v>
      </c>
      <c r="N453" s="433" t="s">
        <v>179</v>
      </c>
      <c r="O453" s="433" t="s">
        <v>179</v>
      </c>
      <c r="P453" s="433" t="s">
        <v>179</v>
      </c>
      <c r="Q453" s="433" t="s">
        <v>179</v>
      </c>
      <c r="R453" s="433"/>
      <c r="S453" s="433"/>
      <c r="T453" s="433"/>
      <c r="U453" s="433"/>
      <c r="V453" s="433" t="s">
        <v>179</v>
      </c>
      <c r="W453" s="433" t="s">
        <v>179</v>
      </c>
      <c r="X453" s="433" t="s">
        <v>179</v>
      </c>
      <c r="Y453" s="433" t="s">
        <v>179</v>
      </c>
      <c r="Z453" s="433" t="s">
        <v>179</v>
      </c>
      <c r="AA453" s="433" t="s">
        <v>179</v>
      </c>
      <c r="AB453" s="433" t="s">
        <v>179</v>
      </c>
      <c r="AC453" s="434" t="s">
        <v>179</v>
      </c>
      <c r="AD453" s="121">
        <f t="shared" si="15"/>
        <v>0</v>
      </c>
      <c r="AE453" s="83" t="s">
        <v>1820</v>
      </c>
      <c r="AG453" s="77"/>
      <c r="AH453" s="151">
        <f>'Alimentazione CE Ricavi'!H239</f>
        <v>0</v>
      </c>
      <c r="AI453" s="151">
        <f>'Alimentazione CE Ricavi'!I239</f>
        <v>162000</v>
      </c>
      <c r="AL453" s="151">
        <f>'Alimentazione CE Ricavi'!L239</f>
        <v>0</v>
      </c>
    </row>
    <row r="454" spans="1:38" s="84" customFormat="1" ht="15">
      <c r="A454" s="83"/>
      <c r="B454" s="396" t="s">
        <v>180</v>
      </c>
      <c r="C454" s="397"/>
      <c r="D454" s="397"/>
      <c r="E454" s="397"/>
      <c r="F454" s="397"/>
      <c r="G454" s="397"/>
      <c r="H454" s="432" t="s">
        <v>181</v>
      </c>
      <c r="I454" s="433" t="s">
        <v>181</v>
      </c>
      <c r="J454" s="433" t="s">
        <v>181</v>
      </c>
      <c r="K454" s="433" t="s">
        <v>181</v>
      </c>
      <c r="L454" s="433" t="s">
        <v>181</v>
      </c>
      <c r="M454" s="433" t="s">
        <v>181</v>
      </c>
      <c r="N454" s="433" t="s">
        <v>181</v>
      </c>
      <c r="O454" s="433" t="s">
        <v>181</v>
      </c>
      <c r="P454" s="433" t="s">
        <v>181</v>
      </c>
      <c r="Q454" s="433" t="s">
        <v>181</v>
      </c>
      <c r="R454" s="433"/>
      <c r="S454" s="433"/>
      <c r="T454" s="433"/>
      <c r="U454" s="433"/>
      <c r="V454" s="433" t="s">
        <v>181</v>
      </c>
      <c r="W454" s="433" t="s">
        <v>181</v>
      </c>
      <c r="X454" s="433" t="s">
        <v>181</v>
      </c>
      <c r="Y454" s="433" t="s">
        <v>181</v>
      </c>
      <c r="Z454" s="433" t="s">
        <v>181</v>
      </c>
      <c r="AA454" s="433" t="s">
        <v>181</v>
      </c>
      <c r="AB454" s="433" t="s">
        <v>181</v>
      </c>
      <c r="AC454" s="434" t="s">
        <v>181</v>
      </c>
      <c r="AD454" s="121">
        <f t="shared" si="15"/>
        <v>0</v>
      </c>
      <c r="AE454" s="83" t="s">
        <v>1820</v>
      </c>
      <c r="AG454" s="77"/>
      <c r="AH454" s="151">
        <f>'Alimentazione CE Ricavi'!H240</f>
        <v>0</v>
      </c>
      <c r="AI454" s="151">
        <f>'Alimentazione CE Ricavi'!I240</f>
        <v>28000</v>
      </c>
      <c r="AL454" s="151">
        <f>'Alimentazione CE Ricavi'!L240</f>
        <v>0</v>
      </c>
    </row>
    <row r="455" spans="1:38" s="84" customFormat="1" ht="15">
      <c r="A455" s="83"/>
      <c r="B455" s="396" t="s">
        <v>182</v>
      </c>
      <c r="C455" s="397"/>
      <c r="D455" s="397"/>
      <c r="E455" s="397"/>
      <c r="F455" s="397"/>
      <c r="G455" s="397"/>
      <c r="H455" s="432" t="s">
        <v>183</v>
      </c>
      <c r="I455" s="433" t="s">
        <v>183</v>
      </c>
      <c r="J455" s="433" t="s">
        <v>183</v>
      </c>
      <c r="K455" s="433" t="s">
        <v>183</v>
      </c>
      <c r="L455" s="433" t="s">
        <v>183</v>
      </c>
      <c r="M455" s="433" t="s">
        <v>183</v>
      </c>
      <c r="N455" s="433" t="s">
        <v>183</v>
      </c>
      <c r="O455" s="433" t="s">
        <v>183</v>
      </c>
      <c r="P455" s="433" t="s">
        <v>183</v>
      </c>
      <c r="Q455" s="433" t="s">
        <v>183</v>
      </c>
      <c r="R455" s="433"/>
      <c r="S455" s="433"/>
      <c r="T455" s="433"/>
      <c r="U455" s="433"/>
      <c r="V455" s="433" t="s">
        <v>183</v>
      </c>
      <c r="W455" s="433" t="s">
        <v>183</v>
      </c>
      <c r="X455" s="433" t="s">
        <v>183</v>
      </c>
      <c r="Y455" s="433" t="s">
        <v>183</v>
      </c>
      <c r="Z455" s="433" t="s">
        <v>183</v>
      </c>
      <c r="AA455" s="433" t="s">
        <v>183</v>
      </c>
      <c r="AB455" s="433" t="s">
        <v>183</v>
      </c>
      <c r="AC455" s="434" t="s">
        <v>183</v>
      </c>
      <c r="AD455" s="121">
        <f t="shared" si="15"/>
        <v>0</v>
      </c>
      <c r="AE455" s="83" t="s">
        <v>1820</v>
      </c>
      <c r="AG455" s="77"/>
      <c r="AH455" s="151">
        <f>'Alimentazione CE Ricavi'!H241</f>
        <v>0</v>
      </c>
      <c r="AI455" s="151">
        <f>'Alimentazione CE Ricavi'!I241</f>
        <v>475000</v>
      </c>
      <c r="AL455" s="151">
        <f>'Alimentazione CE Ricavi'!L241</f>
        <v>0</v>
      </c>
    </row>
    <row r="456" spans="1:38" s="84" customFormat="1" ht="15">
      <c r="A456" s="85"/>
      <c r="B456" s="435" t="s">
        <v>184</v>
      </c>
      <c r="C456" s="436"/>
      <c r="D456" s="436"/>
      <c r="E456" s="436"/>
      <c r="F456" s="436"/>
      <c r="G456" s="436"/>
      <c r="H456" s="437" t="s">
        <v>185</v>
      </c>
      <c r="I456" s="438" t="s">
        <v>186</v>
      </c>
      <c r="J456" s="438" t="s">
        <v>186</v>
      </c>
      <c r="K456" s="438" t="s">
        <v>186</v>
      </c>
      <c r="L456" s="438" t="s">
        <v>186</v>
      </c>
      <c r="M456" s="438" t="s">
        <v>186</v>
      </c>
      <c r="N456" s="438" t="s">
        <v>186</v>
      </c>
      <c r="O456" s="438" t="s">
        <v>186</v>
      </c>
      <c r="P456" s="438" t="s">
        <v>186</v>
      </c>
      <c r="Q456" s="438" t="s">
        <v>186</v>
      </c>
      <c r="R456" s="438"/>
      <c r="S456" s="438"/>
      <c r="T456" s="438"/>
      <c r="U456" s="438"/>
      <c r="V456" s="438" t="s">
        <v>186</v>
      </c>
      <c r="W456" s="438" t="s">
        <v>186</v>
      </c>
      <c r="X456" s="438" t="s">
        <v>186</v>
      </c>
      <c r="Y456" s="438" t="s">
        <v>186</v>
      </c>
      <c r="Z456" s="438" t="s">
        <v>186</v>
      </c>
      <c r="AA456" s="438" t="s">
        <v>186</v>
      </c>
      <c r="AB456" s="438" t="s">
        <v>186</v>
      </c>
      <c r="AC456" s="439" t="s">
        <v>186</v>
      </c>
      <c r="AD456" s="122">
        <f>SUM(AD457:AD458)</f>
        <v>0</v>
      </c>
      <c r="AE456" s="85" t="s">
        <v>1820</v>
      </c>
      <c r="AF456" s="76" t="s">
        <v>1821</v>
      </c>
      <c r="AG456" s="77"/>
      <c r="AH456" s="152">
        <f>SUM(AH457:AH458)</f>
        <v>0</v>
      </c>
      <c r="AI456" s="152">
        <f>SUM(AI457:AI458)</f>
        <v>678213</v>
      </c>
      <c r="AL456" s="152">
        <f>SUM(AL457:AL458)</f>
        <v>0</v>
      </c>
    </row>
    <row r="457" spans="1:38" s="84" customFormat="1" ht="15">
      <c r="A457" s="83" t="s">
        <v>1837</v>
      </c>
      <c r="B457" s="396" t="s">
        <v>187</v>
      </c>
      <c r="C457" s="397"/>
      <c r="D457" s="397"/>
      <c r="E457" s="397"/>
      <c r="F457" s="397"/>
      <c r="G457" s="397"/>
      <c r="H457" s="398" t="s">
        <v>188</v>
      </c>
      <c r="I457" s="399" t="s">
        <v>1164</v>
      </c>
      <c r="J457" s="399" t="s">
        <v>1164</v>
      </c>
      <c r="K457" s="399" t="s">
        <v>1164</v>
      </c>
      <c r="L457" s="399" t="s">
        <v>1164</v>
      </c>
      <c r="M457" s="399" t="s">
        <v>1164</v>
      </c>
      <c r="N457" s="399" t="s">
        <v>1164</v>
      </c>
      <c r="O457" s="399" t="s">
        <v>1164</v>
      </c>
      <c r="P457" s="399" t="s">
        <v>1164</v>
      </c>
      <c r="Q457" s="399" t="s">
        <v>1164</v>
      </c>
      <c r="R457" s="399"/>
      <c r="S457" s="399"/>
      <c r="T457" s="399"/>
      <c r="U457" s="399"/>
      <c r="V457" s="399" t="s">
        <v>1164</v>
      </c>
      <c r="W457" s="399" t="s">
        <v>1164</v>
      </c>
      <c r="X457" s="399" t="s">
        <v>1164</v>
      </c>
      <c r="Y457" s="399" t="s">
        <v>1164</v>
      </c>
      <c r="Z457" s="399" t="s">
        <v>1164</v>
      </c>
      <c r="AA457" s="399" t="s">
        <v>1164</v>
      </c>
      <c r="AB457" s="399" t="s">
        <v>1164</v>
      </c>
      <c r="AC457" s="400" t="s">
        <v>1164</v>
      </c>
      <c r="AD457" s="121">
        <f>ROUND((AH457/1000),0)</f>
        <v>0</v>
      </c>
      <c r="AE457" s="83" t="s">
        <v>1820</v>
      </c>
      <c r="AG457" s="77"/>
      <c r="AH457" s="151">
        <f>'Alimentazione CE Ricavi'!H243</f>
        <v>0</v>
      </c>
      <c r="AI457" s="151">
        <f>'Alimentazione CE Ricavi'!I243</f>
        <v>20000</v>
      </c>
      <c r="AL457" s="151">
        <f>'Alimentazione CE Ricavi'!L243</f>
        <v>0</v>
      </c>
    </row>
    <row r="458" spans="1:38" s="84" customFormat="1" ht="15">
      <c r="A458" s="87"/>
      <c r="B458" s="448" t="s">
        <v>1165</v>
      </c>
      <c r="C458" s="449"/>
      <c r="D458" s="449"/>
      <c r="E458" s="449"/>
      <c r="F458" s="449"/>
      <c r="G458" s="449"/>
      <c r="H458" s="484" t="s">
        <v>1166</v>
      </c>
      <c r="I458" s="485" t="s">
        <v>1167</v>
      </c>
      <c r="J458" s="485" t="s">
        <v>1167</v>
      </c>
      <c r="K458" s="485" t="s">
        <v>1167</v>
      </c>
      <c r="L458" s="485" t="s">
        <v>1167</v>
      </c>
      <c r="M458" s="485" t="s">
        <v>1167</v>
      </c>
      <c r="N458" s="485" t="s">
        <v>1167</v>
      </c>
      <c r="O458" s="485" t="s">
        <v>1167</v>
      </c>
      <c r="P458" s="485" t="s">
        <v>1167</v>
      </c>
      <c r="Q458" s="485" t="s">
        <v>1167</v>
      </c>
      <c r="R458" s="485"/>
      <c r="S458" s="485"/>
      <c r="T458" s="485"/>
      <c r="U458" s="485"/>
      <c r="V458" s="485" t="s">
        <v>1167</v>
      </c>
      <c r="W458" s="485" t="s">
        <v>1167</v>
      </c>
      <c r="X458" s="485" t="s">
        <v>1167</v>
      </c>
      <c r="Y458" s="485" t="s">
        <v>1167</v>
      </c>
      <c r="Z458" s="485" t="s">
        <v>1167</v>
      </c>
      <c r="AA458" s="485" t="s">
        <v>1167</v>
      </c>
      <c r="AB458" s="485" t="s">
        <v>1167</v>
      </c>
      <c r="AC458" s="486" t="s">
        <v>1167</v>
      </c>
      <c r="AD458" s="124">
        <f>SUM(AD459:AD465)</f>
        <v>0</v>
      </c>
      <c r="AE458" s="87" t="s">
        <v>1820</v>
      </c>
      <c r="AF458" s="76" t="s">
        <v>1821</v>
      </c>
      <c r="AG458" s="77"/>
      <c r="AH458" s="155">
        <f>SUM(AH459:AH465)</f>
        <v>0</v>
      </c>
      <c r="AI458" s="155">
        <f>SUM(AI459:AI465)</f>
        <v>658213</v>
      </c>
      <c r="AL458" s="155">
        <f>SUM(AL459:AL465)</f>
        <v>0</v>
      </c>
    </row>
    <row r="459" spans="1:38" s="84" customFormat="1" ht="15">
      <c r="A459" s="83" t="s">
        <v>2035</v>
      </c>
      <c r="B459" s="396" t="s">
        <v>1168</v>
      </c>
      <c r="C459" s="397"/>
      <c r="D459" s="397"/>
      <c r="E459" s="397"/>
      <c r="F459" s="397"/>
      <c r="G459" s="397"/>
      <c r="H459" s="432" t="s">
        <v>1169</v>
      </c>
      <c r="I459" s="433" t="s">
        <v>1170</v>
      </c>
      <c r="J459" s="433" t="s">
        <v>1170</v>
      </c>
      <c r="K459" s="433" t="s">
        <v>1170</v>
      </c>
      <c r="L459" s="433" t="s">
        <v>1170</v>
      </c>
      <c r="M459" s="433" t="s">
        <v>1170</v>
      </c>
      <c r="N459" s="433" t="s">
        <v>1170</v>
      </c>
      <c r="O459" s="433" t="s">
        <v>1170</v>
      </c>
      <c r="P459" s="433" t="s">
        <v>1170</v>
      </c>
      <c r="Q459" s="433" t="s">
        <v>1170</v>
      </c>
      <c r="R459" s="433"/>
      <c r="S459" s="433"/>
      <c r="T459" s="433"/>
      <c r="U459" s="433"/>
      <c r="V459" s="433" t="s">
        <v>1170</v>
      </c>
      <c r="W459" s="433" t="s">
        <v>1170</v>
      </c>
      <c r="X459" s="433" t="s">
        <v>1170</v>
      </c>
      <c r="Y459" s="433" t="s">
        <v>1170</v>
      </c>
      <c r="Z459" s="433" t="s">
        <v>1170</v>
      </c>
      <c r="AA459" s="433" t="s">
        <v>1170</v>
      </c>
      <c r="AB459" s="433" t="s">
        <v>1170</v>
      </c>
      <c r="AC459" s="434" t="s">
        <v>1170</v>
      </c>
      <c r="AD459" s="121">
        <f aca="true" t="shared" si="16" ref="AD459:AD466">ROUND((AH459/1000),0)</f>
        <v>0</v>
      </c>
      <c r="AE459" s="83" t="s">
        <v>1820</v>
      </c>
      <c r="AG459" s="77"/>
      <c r="AH459" s="151">
        <f>'Alimentazione CE Ricavi'!H245</f>
        <v>0</v>
      </c>
      <c r="AI459" s="151">
        <f>'Alimentazione CE Ricavi'!I245</f>
        <v>0</v>
      </c>
      <c r="AL459" s="151">
        <f>'Alimentazione CE Ricavi'!L245</f>
        <v>0</v>
      </c>
    </row>
    <row r="460" spans="1:38" s="84" customFormat="1" ht="15">
      <c r="A460" s="83"/>
      <c r="B460" s="396" t="s">
        <v>1171</v>
      </c>
      <c r="C460" s="397"/>
      <c r="D460" s="397"/>
      <c r="E460" s="397"/>
      <c r="F460" s="397"/>
      <c r="G460" s="397"/>
      <c r="H460" s="432" t="s">
        <v>1172</v>
      </c>
      <c r="I460" s="433" t="s">
        <v>1172</v>
      </c>
      <c r="J460" s="433" t="s">
        <v>1172</v>
      </c>
      <c r="K460" s="433" t="s">
        <v>1172</v>
      </c>
      <c r="L460" s="433" t="s">
        <v>1172</v>
      </c>
      <c r="M460" s="433" t="s">
        <v>1172</v>
      </c>
      <c r="N460" s="433" t="s">
        <v>1172</v>
      </c>
      <c r="O460" s="433" t="s">
        <v>1172</v>
      </c>
      <c r="P460" s="433" t="s">
        <v>1172</v>
      </c>
      <c r="Q460" s="433" t="s">
        <v>1172</v>
      </c>
      <c r="R460" s="433"/>
      <c r="S460" s="433"/>
      <c r="T460" s="433"/>
      <c r="U460" s="433"/>
      <c r="V460" s="433" t="s">
        <v>1172</v>
      </c>
      <c r="W460" s="433" t="s">
        <v>1172</v>
      </c>
      <c r="X460" s="433" t="s">
        <v>1172</v>
      </c>
      <c r="Y460" s="433" t="s">
        <v>1172</v>
      </c>
      <c r="Z460" s="433" t="s">
        <v>1172</v>
      </c>
      <c r="AA460" s="433" t="s">
        <v>1172</v>
      </c>
      <c r="AB460" s="433" t="s">
        <v>1172</v>
      </c>
      <c r="AC460" s="434" t="s">
        <v>1172</v>
      </c>
      <c r="AD460" s="121">
        <f t="shared" si="16"/>
        <v>0</v>
      </c>
      <c r="AE460" s="83" t="s">
        <v>1820</v>
      </c>
      <c r="AG460" s="77"/>
      <c r="AH460" s="151">
        <f>'Alimentazione CE Ricavi'!H246</f>
        <v>0</v>
      </c>
      <c r="AI460" s="151">
        <f>'Alimentazione CE Ricavi'!I246</f>
        <v>126000</v>
      </c>
      <c r="AL460" s="151">
        <f>'Alimentazione CE Ricavi'!L246</f>
        <v>0</v>
      </c>
    </row>
    <row r="461" spans="1:38" s="84" customFormat="1" ht="15">
      <c r="A461" s="83"/>
      <c r="B461" s="396" t="s">
        <v>1173</v>
      </c>
      <c r="C461" s="397"/>
      <c r="D461" s="397"/>
      <c r="E461" s="397"/>
      <c r="F461" s="397"/>
      <c r="G461" s="397"/>
      <c r="H461" s="432" t="s">
        <v>1174</v>
      </c>
      <c r="I461" s="433" t="s">
        <v>1174</v>
      </c>
      <c r="J461" s="433" t="s">
        <v>1174</v>
      </c>
      <c r="K461" s="433" t="s">
        <v>1174</v>
      </c>
      <c r="L461" s="433" t="s">
        <v>1174</v>
      </c>
      <c r="M461" s="433" t="s">
        <v>1174</v>
      </c>
      <c r="N461" s="433" t="s">
        <v>1174</v>
      </c>
      <c r="O461" s="433" t="s">
        <v>1174</v>
      </c>
      <c r="P461" s="433" t="s">
        <v>1174</v>
      </c>
      <c r="Q461" s="433" t="s">
        <v>1174</v>
      </c>
      <c r="R461" s="433"/>
      <c r="S461" s="433"/>
      <c r="T461" s="433"/>
      <c r="U461" s="433"/>
      <c r="V461" s="433" t="s">
        <v>1174</v>
      </c>
      <c r="W461" s="433" t="s">
        <v>1174</v>
      </c>
      <c r="X461" s="433" t="s">
        <v>1174</v>
      </c>
      <c r="Y461" s="433" t="s">
        <v>1174</v>
      </c>
      <c r="Z461" s="433" t="s">
        <v>1174</v>
      </c>
      <c r="AA461" s="433" t="s">
        <v>1174</v>
      </c>
      <c r="AB461" s="433" t="s">
        <v>1174</v>
      </c>
      <c r="AC461" s="434" t="s">
        <v>1174</v>
      </c>
      <c r="AD461" s="121">
        <f t="shared" si="16"/>
        <v>0</v>
      </c>
      <c r="AE461" s="83" t="s">
        <v>1820</v>
      </c>
      <c r="AG461" s="77"/>
      <c r="AH461" s="151">
        <f>'Alimentazione CE Ricavi'!H247</f>
        <v>0</v>
      </c>
      <c r="AI461" s="151">
        <f>'Alimentazione CE Ricavi'!I247</f>
        <v>0</v>
      </c>
      <c r="AL461" s="151">
        <f>'Alimentazione CE Ricavi'!L247</f>
        <v>0</v>
      </c>
    </row>
    <row r="462" spans="1:38" s="84" customFormat="1" ht="15">
      <c r="A462" s="83"/>
      <c r="B462" s="396" t="s">
        <v>1175</v>
      </c>
      <c r="C462" s="397"/>
      <c r="D462" s="397"/>
      <c r="E462" s="397"/>
      <c r="F462" s="397"/>
      <c r="G462" s="397"/>
      <c r="H462" s="432" t="s">
        <v>1176</v>
      </c>
      <c r="I462" s="433" t="s">
        <v>1176</v>
      </c>
      <c r="J462" s="433" t="s">
        <v>1176</v>
      </c>
      <c r="K462" s="433" t="s">
        <v>1176</v>
      </c>
      <c r="L462" s="433" t="s">
        <v>1176</v>
      </c>
      <c r="M462" s="433" t="s">
        <v>1176</v>
      </c>
      <c r="N462" s="433" t="s">
        <v>1176</v>
      </c>
      <c r="O462" s="433" t="s">
        <v>1176</v>
      </c>
      <c r="P462" s="433" t="s">
        <v>1176</v>
      </c>
      <c r="Q462" s="433" t="s">
        <v>1176</v>
      </c>
      <c r="R462" s="433"/>
      <c r="S462" s="433"/>
      <c r="T462" s="433"/>
      <c r="U462" s="433"/>
      <c r="V462" s="433" t="s">
        <v>1176</v>
      </c>
      <c r="W462" s="433" t="s">
        <v>1176</v>
      </c>
      <c r="X462" s="433" t="s">
        <v>1176</v>
      </c>
      <c r="Y462" s="433" t="s">
        <v>1176</v>
      </c>
      <c r="Z462" s="433" t="s">
        <v>1176</v>
      </c>
      <c r="AA462" s="433" t="s">
        <v>1176</v>
      </c>
      <c r="AB462" s="433" t="s">
        <v>1176</v>
      </c>
      <c r="AC462" s="434" t="s">
        <v>1176</v>
      </c>
      <c r="AD462" s="121">
        <f t="shared" si="16"/>
        <v>0</v>
      </c>
      <c r="AE462" s="83" t="s">
        <v>1820</v>
      </c>
      <c r="AG462" s="77"/>
      <c r="AH462" s="151">
        <f>'Alimentazione CE Ricavi'!H248</f>
        <v>0</v>
      </c>
      <c r="AI462" s="151">
        <f>'Alimentazione CE Ricavi'!I248</f>
        <v>0</v>
      </c>
      <c r="AL462" s="151">
        <f>'Alimentazione CE Ricavi'!L248</f>
        <v>0</v>
      </c>
    </row>
    <row r="463" spans="1:38" s="84" customFormat="1" ht="15">
      <c r="A463" s="83"/>
      <c r="B463" s="396" t="s">
        <v>1177</v>
      </c>
      <c r="C463" s="397"/>
      <c r="D463" s="397"/>
      <c r="E463" s="397"/>
      <c r="F463" s="397"/>
      <c r="G463" s="397"/>
      <c r="H463" s="432" t="s">
        <v>1191</v>
      </c>
      <c r="I463" s="433" t="s">
        <v>1192</v>
      </c>
      <c r="J463" s="433" t="s">
        <v>1192</v>
      </c>
      <c r="K463" s="433" t="s">
        <v>1192</v>
      </c>
      <c r="L463" s="433" t="s">
        <v>1192</v>
      </c>
      <c r="M463" s="433" t="s">
        <v>1192</v>
      </c>
      <c r="N463" s="433" t="s">
        <v>1192</v>
      </c>
      <c r="O463" s="433" t="s">
        <v>1192</v>
      </c>
      <c r="P463" s="433" t="s">
        <v>1192</v>
      </c>
      <c r="Q463" s="433" t="s">
        <v>1192</v>
      </c>
      <c r="R463" s="433"/>
      <c r="S463" s="433"/>
      <c r="T463" s="433"/>
      <c r="U463" s="433"/>
      <c r="V463" s="433" t="s">
        <v>1192</v>
      </c>
      <c r="W463" s="433" t="s">
        <v>1192</v>
      </c>
      <c r="X463" s="433" t="s">
        <v>1192</v>
      </c>
      <c r="Y463" s="433" t="s">
        <v>1192</v>
      </c>
      <c r="Z463" s="433" t="s">
        <v>1192</v>
      </c>
      <c r="AA463" s="433" t="s">
        <v>1192</v>
      </c>
      <c r="AB463" s="433" t="s">
        <v>1192</v>
      </c>
      <c r="AC463" s="434" t="s">
        <v>1192</v>
      </c>
      <c r="AD463" s="121">
        <f t="shared" si="16"/>
        <v>0</v>
      </c>
      <c r="AE463" s="83" t="s">
        <v>1820</v>
      </c>
      <c r="AG463" s="77"/>
      <c r="AH463" s="151">
        <f>'Alimentazione CE Ricavi'!H249</f>
        <v>0</v>
      </c>
      <c r="AI463" s="151">
        <f>'Alimentazione CE Ricavi'!I249</f>
        <v>0</v>
      </c>
      <c r="AL463" s="151">
        <f>'Alimentazione CE Ricavi'!L249</f>
        <v>0</v>
      </c>
    </row>
    <row r="464" spans="1:38" s="84" customFormat="1" ht="15">
      <c r="A464" s="83"/>
      <c r="B464" s="396" t="s">
        <v>1193</v>
      </c>
      <c r="C464" s="397"/>
      <c r="D464" s="397"/>
      <c r="E464" s="397"/>
      <c r="F464" s="397"/>
      <c r="G464" s="397"/>
      <c r="H464" s="432" t="s">
        <v>1194</v>
      </c>
      <c r="I464" s="433" t="s">
        <v>1194</v>
      </c>
      <c r="J464" s="433" t="s">
        <v>1194</v>
      </c>
      <c r="K464" s="433" t="s">
        <v>1194</v>
      </c>
      <c r="L464" s="433" t="s">
        <v>1194</v>
      </c>
      <c r="M464" s="433" t="s">
        <v>1194</v>
      </c>
      <c r="N464" s="433" t="s">
        <v>1194</v>
      </c>
      <c r="O464" s="433" t="s">
        <v>1194</v>
      </c>
      <c r="P464" s="433" t="s">
        <v>1194</v>
      </c>
      <c r="Q464" s="433" t="s">
        <v>1194</v>
      </c>
      <c r="R464" s="433"/>
      <c r="S464" s="433"/>
      <c r="T464" s="433"/>
      <c r="U464" s="433"/>
      <c r="V464" s="433" t="s">
        <v>1194</v>
      </c>
      <c r="W464" s="433" t="s">
        <v>1194</v>
      </c>
      <c r="X464" s="433" t="s">
        <v>1194</v>
      </c>
      <c r="Y464" s="433" t="s">
        <v>1194</v>
      </c>
      <c r="Z464" s="433" t="s">
        <v>1194</v>
      </c>
      <c r="AA464" s="433" t="s">
        <v>1194</v>
      </c>
      <c r="AB464" s="433" t="s">
        <v>1194</v>
      </c>
      <c r="AC464" s="434" t="s">
        <v>1194</v>
      </c>
      <c r="AD464" s="121">
        <f t="shared" si="16"/>
        <v>0</v>
      </c>
      <c r="AE464" s="83" t="s">
        <v>1820</v>
      </c>
      <c r="AG464" s="77"/>
      <c r="AH464" s="151">
        <f>'Alimentazione CE Ricavi'!H250</f>
        <v>0</v>
      </c>
      <c r="AI464" s="151">
        <f>'Alimentazione CE Ricavi'!I250</f>
        <v>82755</v>
      </c>
      <c r="AL464" s="151">
        <f>'Alimentazione CE Ricavi'!L250</f>
        <v>0</v>
      </c>
    </row>
    <row r="465" spans="1:38" s="84" customFormat="1" ht="15">
      <c r="A465" s="83"/>
      <c r="B465" s="396" t="s">
        <v>1195</v>
      </c>
      <c r="C465" s="397"/>
      <c r="D465" s="397"/>
      <c r="E465" s="397"/>
      <c r="F465" s="397"/>
      <c r="G465" s="397"/>
      <c r="H465" s="432" t="s">
        <v>1196</v>
      </c>
      <c r="I465" s="433" t="s">
        <v>1197</v>
      </c>
      <c r="J465" s="433" t="s">
        <v>1197</v>
      </c>
      <c r="K465" s="433" t="s">
        <v>1197</v>
      </c>
      <c r="L465" s="433" t="s">
        <v>1197</v>
      </c>
      <c r="M465" s="433" t="s">
        <v>1197</v>
      </c>
      <c r="N465" s="433" t="s">
        <v>1197</v>
      </c>
      <c r="O465" s="433" t="s">
        <v>1197</v>
      </c>
      <c r="P465" s="433" t="s">
        <v>1197</v>
      </c>
      <c r="Q465" s="433" t="s">
        <v>1197</v>
      </c>
      <c r="R465" s="433"/>
      <c r="S465" s="433"/>
      <c r="T465" s="433"/>
      <c r="U465" s="433"/>
      <c r="V465" s="433" t="s">
        <v>1197</v>
      </c>
      <c r="W465" s="433" t="s">
        <v>1197</v>
      </c>
      <c r="X465" s="433" t="s">
        <v>1197</v>
      </c>
      <c r="Y465" s="433" t="s">
        <v>1197</v>
      </c>
      <c r="Z465" s="433" t="s">
        <v>1197</v>
      </c>
      <c r="AA465" s="433" t="s">
        <v>1197</v>
      </c>
      <c r="AB465" s="433" t="s">
        <v>1197</v>
      </c>
      <c r="AC465" s="434" t="s">
        <v>1197</v>
      </c>
      <c r="AD465" s="121">
        <f t="shared" si="16"/>
        <v>0</v>
      </c>
      <c r="AE465" s="83" t="s">
        <v>1820</v>
      </c>
      <c r="AG465" s="77"/>
      <c r="AH465" s="151">
        <f>'Alimentazione CE Ricavi'!H251</f>
        <v>0</v>
      </c>
      <c r="AI465" s="151">
        <f>'Alimentazione CE Ricavi'!I251</f>
        <v>449458</v>
      </c>
      <c r="AL465" s="151">
        <f>'Alimentazione CE Ricavi'!L251</f>
        <v>0</v>
      </c>
    </row>
    <row r="466" spans="1:38" s="84" customFormat="1" ht="15">
      <c r="A466" s="83"/>
      <c r="B466" s="396" t="s">
        <v>1198</v>
      </c>
      <c r="C466" s="397"/>
      <c r="D466" s="397"/>
      <c r="E466" s="397"/>
      <c r="F466" s="397"/>
      <c r="G466" s="397"/>
      <c r="H466" s="398" t="s">
        <v>1199</v>
      </c>
      <c r="I466" s="399" t="s">
        <v>1199</v>
      </c>
      <c r="J466" s="399" t="s">
        <v>1199</v>
      </c>
      <c r="K466" s="399" t="s">
        <v>1199</v>
      </c>
      <c r="L466" s="399" t="s">
        <v>1199</v>
      </c>
      <c r="M466" s="399" t="s">
        <v>1199</v>
      </c>
      <c r="N466" s="399" t="s">
        <v>1199</v>
      </c>
      <c r="O466" s="399" t="s">
        <v>1199</v>
      </c>
      <c r="P466" s="399" t="s">
        <v>1199</v>
      </c>
      <c r="Q466" s="399" t="s">
        <v>1199</v>
      </c>
      <c r="R466" s="399"/>
      <c r="S466" s="399"/>
      <c r="T466" s="399"/>
      <c r="U466" s="399"/>
      <c r="V466" s="399" t="s">
        <v>1199</v>
      </c>
      <c r="W466" s="399" t="s">
        <v>1199</v>
      </c>
      <c r="X466" s="399" t="s">
        <v>1199</v>
      </c>
      <c r="Y466" s="399" t="s">
        <v>1199</v>
      </c>
      <c r="Z466" s="399" t="s">
        <v>1199</v>
      </c>
      <c r="AA466" s="399" t="s">
        <v>1199</v>
      </c>
      <c r="AB466" s="399" t="s">
        <v>1199</v>
      </c>
      <c r="AC466" s="400" t="s">
        <v>1199</v>
      </c>
      <c r="AD466" s="121">
        <f t="shared" si="16"/>
        <v>0</v>
      </c>
      <c r="AE466" s="83" t="s">
        <v>1820</v>
      </c>
      <c r="AG466" s="77"/>
      <c r="AH466" s="151">
        <f>'Alimentazione CE Ricavi'!H252</f>
        <v>0</v>
      </c>
      <c r="AI466" s="151">
        <f>'Alimentazione CE Ricavi'!I252</f>
        <v>4895</v>
      </c>
      <c r="AL466" s="151">
        <f>'Alimentazione CE Ricavi'!L252</f>
        <v>0</v>
      </c>
    </row>
    <row r="467" spans="1:38" s="84" customFormat="1" ht="15">
      <c r="A467" s="75"/>
      <c r="B467" s="408" t="s">
        <v>1200</v>
      </c>
      <c r="C467" s="409"/>
      <c r="D467" s="409"/>
      <c r="E467" s="409"/>
      <c r="F467" s="409"/>
      <c r="G467" s="409"/>
      <c r="H467" s="424" t="s">
        <v>1201</v>
      </c>
      <c r="I467" s="425" t="s">
        <v>1201</v>
      </c>
      <c r="J467" s="425" t="s">
        <v>1201</v>
      </c>
      <c r="K467" s="425" t="s">
        <v>1201</v>
      </c>
      <c r="L467" s="425" t="s">
        <v>1201</v>
      </c>
      <c r="M467" s="425" t="s">
        <v>1201</v>
      </c>
      <c r="N467" s="425" t="s">
        <v>1201</v>
      </c>
      <c r="O467" s="425" t="s">
        <v>1201</v>
      </c>
      <c r="P467" s="425" t="s">
        <v>1201</v>
      </c>
      <c r="Q467" s="425" t="s">
        <v>1201</v>
      </c>
      <c r="R467" s="425"/>
      <c r="S467" s="425"/>
      <c r="T467" s="425"/>
      <c r="U467" s="425"/>
      <c r="V467" s="425" t="s">
        <v>1201</v>
      </c>
      <c r="W467" s="425" t="s">
        <v>1201</v>
      </c>
      <c r="X467" s="425" t="s">
        <v>1201</v>
      </c>
      <c r="Y467" s="425" t="s">
        <v>1201</v>
      </c>
      <c r="Z467" s="425" t="s">
        <v>1201</v>
      </c>
      <c r="AA467" s="425" t="s">
        <v>1201</v>
      </c>
      <c r="AB467" s="425" t="s">
        <v>1201</v>
      </c>
      <c r="AC467" s="426" t="s">
        <v>1201</v>
      </c>
      <c r="AD467" s="119">
        <f>AD468+AD469</f>
        <v>0</v>
      </c>
      <c r="AE467" s="75" t="s">
        <v>1820</v>
      </c>
      <c r="AF467" s="76" t="s">
        <v>1821</v>
      </c>
      <c r="AG467" s="77"/>
      <c r="AH467" s="149">
        <f>AH468+AH469</f>
        <v>0</v>
      </c>
      <c r="AI467" s="149">
        <f>AI468+AI469</f>
        <v>376829</v>
      </c>
      <c r="AL467" s="149">
        <f>AL468+AL469</f>
        <v>0</v>
      </c>
    </row>
    <row r="468" spans="1:38" s="84" customFormat="1" ht="15">
      <c r="A468" s="83"/>
      <c r="B468" s="396" t="s">
        <v>1202</v>
      </c>
      <c r="C468" s="397"/>
      <c r="D468" s="397"/>
      <c r="E468" s="397"/>
      <c r="F468" s="397"/>
      <c r="G468" s="397"/>
      <c r="H468" s="398" t="s">
        <v>1203</v>
      </c>
      <c r="I468" s="399" t="s">
        <v>1203</v>
      </c>
      <c r="J468" s="399" t="s">
        <v>1203</v>
      </c>
      <c r="K468" s="399" t="s">
        <v>1203</v>
      </c>
      <c r="L468" s="399" t="s">
        <v>1203</v>
      </c>
      <c r="M468" s="399" t="s">
        <v>1203</v>
      </c>
      <c r="N468" s="399" t="s">
        <v>1203</v>
      </c>
      <c r="O468" s="399" t="s">
        <v>1203</v>
      </c>
      <c r="P468" s="399" t="s">
        <v>1203</v>
      </c>
      <c r="Q468" s="399" t="s">
        <v>1203</v>
      </c>
      <c r="R468" s="399"/>
      <c r="S468" s="399"/>
      <c r="T468" s="399"/>
      <c r="U468" s="399"/>
      <c r="V468" s="399" t="s">
        <v>1203</v>
      </c>
      <c r="W468" s="399" t="s">
        <v>1203</v>
      </c>
      <c r="X468" s="399" t="s">
        <v>1203</v>
      </c>
      <c r="Y468" s="399" t="s">
        <v>1203</v>
      </c>
      <c r="Z468" s="399" t="s">
        <v>1203</v>
      </c>
      <c r="AA468" s="399" t="s">
        <v>1203</v>
      </c>
      <c r="AB468" s="399" t="s">
        <v>1203</v>
      </c>
      <c r="AC468" s="400" t="s">
        <v>1203</v>
      </c>
      <c r="AD468" s="121">
        <f>ROUND((AH468/1000),0)</f>
        <v>0</v>
      </c>
      <c r="AE468" s="83" t="s">
        <v>1820</v>
      </c>
      <c r="AG468" s="77"/>
      <c r="AH468" s="151">
        <f>'Alimentazione CE Costi'!H811</f>
        <v>0</v>
      </c>
      <c r="AI468" s="151">
        <f>'Alimentazione CE Costi'!I811</f>
        <v>16000</v>
      </c>
      <c r="AL468" s="151">
        <f>'Alimentazione CE Costi'!L811</f>
        <v>0</v>
      </c>
    </row>
    <row r="469" spans="1:38" s="84" customFormat="1" ht="15">
      <c r="A469" s="81"/>
      <c r="B469" s="427" t="s">
        <v>1204</v>
      </c>
      <c r="C469" s="428"/>
      <c r="D469" s="428"/>
      <c r="E469" s="428"/>
      <c r="F469" s="428"/>
      <c r="G469" s="428"/>
      <c r="H469" s="429" t="s">
        <v>1205</v>
      </c>
      <c r="I469" s="430" t="s">
        <v>1205</v>
      </c>
      <c r="J469" s="430" t="s">
        <v>1205</v>
      </c>
      <c r="K469" s="430" t="s">
        <v>1205</v>
      </c>
      <c r="L469" s="430" t="s">
        <v>1205</v>
      </c>
      <c r="M469" s="430" t="s">
        <v>1205</v>
      </c>
      <c r="N469" s="430" t="s">
        <v>1205</v>
      </c>
      <c r="O469" s="430" t="s">
        <v>1205</v>
      </c>
      <c r="P469" s="430" t="s">
        <v>1205</v>
      </c>
      <c r="Q469" s="430" t="s">
        <v>1205</v>
      </c>
      <c r="R469" s="430"/>
      <c r="S469" s="430"/>
      <c r="T469" s="430"/>
      <c r="U469" s="430"/>
      <c r="V469" s="430" t="s">
        <v>1205</v>
      </c>
      <c r="W469" s="430" t="s">
        <v>1205</v>
      </c>
      <c r="X469" s="430" t="s">
        <v>1205</v>
      </c>
      <c r="Y469" s="430" t="s">
        <v>1205</v>
      </c>
      <c r="Z469" s="430" t="s">
        <v>1205</v>
      </c>
      <c r="AA469" s="430" t="s">
        <v>1205</v>
      </c>
      <c r="AB469" s="430" t="s">
        <v>1205</v>
      </c>
      <c r="AC469" s="431" t="s">
        <v>1205</v>
      </c>
      <c r="AD469" s="120">
        <f>AD470+AD471+AD472+AD487+AD497</f>
        <v>0</v>
      </c>
      <c r="AE469" s="81" t="s">
        <v>1820</v>
      </c>
      <c r="AF469" s="76" t="s">
        <v>1821</v>
      </c>
      <c r="AG469" s="77"/>
      <c r="AH469" s="150">
        <f>AH470+AH471+AH472+AH487+AH497</f>
        <v>0</v>
      </c>
      <c r="AI469" s="150">
        <f>AI470+AI471+AI472+AI487+AI497</f>
        <v>360829</v>
      </c>
      <c r="AL469" s="150">
        <f>AL470+AL471+AL472+AL487+AL497</f>
        <v>0</v>
      </c>
    </row>
    <row r="470" spans="1:38" s="84" customFormat="1" ht="15">
      <c r="A470" s="83"/>
      <c r="B470" s="396" t="s">
        <v>1206</v>
      </c>
      <c r="C470" s="397"/>
      <c r="D470" s="397"/>
      <c r="E470" s="397"/>
      <c r="F470" s="397"/>
      <c r="G470" s="397"/>
      <c r="H470" s="398" t="s">
        <v>1207</v>
      </c>
      <c r="I470" s="399" t="s">
        <v>1207</v>
      </c>
      <c r="J470" s="399" t="s">
        <v>1207</v>
      </c>
      <c r="K470" s="399" t="s">
        <v>1207</v>
      </c>
      <c r="L470" s="399" t="s">
        <v>1207</v>
      </c>
      <c r="M470" s="399" t="s">
        <v>1207</v>
      </c>
      <c r="N470" s="399" t="s">
        <v>1207</v>
      </c>
      <c r="O470" s="399" t="s">
        <v>1207</v>
      </c>
      <c r="P470" s="399" t="s">
        <v>1207</v>
      </c>
      <c r="Q470" s="399" t="s">
        <v>1207</v>
      </c>
      <c r="R470" s="399"/>
      <c r="S470" s="399"/>
      <c r="T470" s="399"/>
      <c r="U470" s="399"/>
      <c r="V470" s="399" t="s">
        <v>1207</v>
      </c>
      <c r="W470" s="399" t="s">
        <v>1207</v>
      </c>
      <c r="X470" s="399" t="s">
        <v>1207</v>
      </c>
      <c r="Y470" s="399" t="s">
        <v>1207</v>
      </c>
      <c r="Z470" s="399" t="s">
        <v>1207</v>
      </c>
      <c r="AA470" s="399" t="s">
        <v>1207</v>
      </c>
      <c r="AB470" s="399" t="s">
        <v>1207</v>
      </c>
      <c r="AC470" s="400" t="s">
        <v>1207</v>
      </c>
      <c r="AD470" s="121">
        <f>ROUND((AH470/1000),0)</f>
        <v>0</v>
      </c>
      <c r="AE470" s="83" t="s">
        <v>1820</v>
      </c>
      <c r="AG470" s="77"/>
      <c r="AH470" s="151">
        <f>'Alimentazione CE Costi'!H813</f>
        <v>0</v>
      </c>
      <c r="AI470" s="151">
        <f>'Alimentazione CE Costi'!I813</f>
        <v>0</v>
      </c>
      <c r="AL470" s="151">
        <f>'Alimentazione CE Costi'!L813</f>
        <v>0</v>
      </c>
    </row>
    <row r="471" spans="1:38" s="84" customFormat="1" ht="15">
      <c r="A471" s="83"/>
      <c r="B471" s="396" t="s">
        <v>1208</v>
      </c>
      <c r="C471" s="397"/>
      <c r="D471" s="397"/>
      <c r="E471" s="397"/>
      <c r="F471" s="397"/>
      <c r="G471" s="397"/>
      <c r="H471" s="398" t="s">
        <v>1209</v>
      </c>
      <c r="I471" s="399" t="s">
        <v>1210</v>
      </c>
      <c r="J471" s="399" t="s">
        <v>1210</v>
      </c>
      <c r="K471" s="399" t="s">
        <v>1210</v>
      </c>
      <c r="L471" s="399" t="s">
        <v>1210</v>
      </c>
      <c r="M471" s="399" t="s">
        <v>1210</v>
      </c>
      <c r="N471" s="399" t="s">
        <v>1210</v>
      </c>
      <c r="O471" s="399" t="s">
        <v>1210</v>
      </c>
      <c r="P471" s="399" t="s">
        <v>1210</v>
      </c>
      <c r="Q471" s="399" t="s">
        <v>1210</v>
      </c>
      <c r="R471" s="399"/>
      <c r="S471" s="399"/>
      <c r="T471" s="399"/>
      <c r="U471" s="399"/>
      <c r="V471" s="399" t="s">
        <v>1210</v>
      </c>
      <c r="W471" s="399" t="s">
        <v>1210</v>
      </c>
      <c r="X471" s="399" t="s">
        <v>1210</v>
      </c>
      <c r="Y471" s="399" t="s">
        <v>1210</v>
      </c>
      <c r="Z471" s="399" t="s">
        <v>1210</v>
      </c>
      <c r="AA471" s="399" t="s">
        <v>1210</v>
      </c>
      <c r="AB471" s="399" t="s">
        <v>1210</v>
      </c>
      <c r="AC471" s="400" t="s">
        <v>1210</v>
      </c>
      <c r="AD471" s="121">
        <f>ROUND((AH471/1000),0)</f>
        <v>0</v>
      </c>
      <c r="AE471" s="83" t="s">
        <v>1820</v>
      </c>
      <c r="AG471" s="77"/>
      <c r="AH471" s="151">
        <f>'Alimentazione CE Costi'!H814</f>
        <v>0</v>
      </c>
      <c r="AI471" s="151">
        <f>'Alimentazione CE Costi'!I814</f>
        <v>0</v>
      </c>
      <c r="AL471" s="151">
        <f>'Alimentazione CE Costi'!L814</f>
        <v>0</v>
      </c>
    </row>
    <row r="472" spans="1:38" s="84" customFormat="1" ht="15">
      <c r="A472" s="85"/>
      <c r="B472" s="435" t="s">
        <v>1211</v>
      </c>
      <c r="C472" s="436"/>
      <c r="D472" s="436"/>
      <c r="E472" s="436"/>
      <c r="F472" s="436"/>
      <c r="G472" s="436"/>
      <c r="H472" s="437" t="s">
        <v>1212</v>
      </c>
      <c r="I472" s="438" t="s">
        <v>1212</v>
      </c>
      <c r="J472" s="438" t="s">
        <v>1212</v>
      </c>
      <c r="K472" s="438" t="s">
        <v>1212</v>
      </c>
      <c r="L472" s="438" t="s">
        <v>1212</v>
      </c>
      <c r="M472" s="438" t="s">
        <v>1212</v>
      </c>
      <c r="N472" s="438" t="s">
        <v>1212</v>
      </c>
      <c r="O472" s="438" t="s">
        <v>1212</v>
      </c>
      <c r="P472" s="438" t="s">
        <v>1212</v>
      </c>
      <c r="Q472" s="438" t="s">
        <v>1212</v>
      </c>
      <c r="R472" s="438"/>
      <c r="S472" s="438"/>
      <c r="T472" s="438"/>
      <c r="U472" s="438"/>
      <c r="V472" s="438" t="s">
        <v>1212</v>
      </c>
      <c r="W472" s="438" t="s">
        <v>1212</v>
      </c>
      <c r="X472" s="438" t="s">
        <v>1212</v>
      </c>
      <c r="Y472" s="438" t="s">
        <v>1212</v>
      </c>
      <c r="Z472" s="438" t="s">
        <v>1212</v>
      </c>
      <c r="AA472" s="438" t="s">
        <v>1212</v>
      </c>
      <c r="AB472" s="438" t="s">
        <v>1212</v>
      </c>
      <c r="AC472" s="439" t="s">
        <v>1212</v>
      </c>
      <c r="AD472" s="122">
        <f>AD473+AD476</f>
        <v>0</v>
      </c>
      <c r="AE472" s="85" t="s">
        <v>1820</v>
      </c>
      <c r="AF472" s="76" t="s">
        <v>1821</v>
      </c>
      <c r="AG472" s="77"/>
      <c r="AH472" s="152">
        <f>AH473+AH476</f>
        <v>0</v>
      </c>
      <c r="AI472" s="152">
        <f>AI473+AI476</f>
        <v>339835</v>
      </c>
      <c r="AL472" s="152">
        <f>AL473+AL476</f>
        <v>0</v>
      </c>
    </row>
    <row r="473" spans="1:38" s="84" customFormat="1" ht="15">
      <c r="A473" s="87" t="s">
        <v>1837</v>
      </c>
      <c r="B473" s="448" t="s">
        <v>1213</v>
      </c>
      <c r="C473" s="449"/>
      <c r="D473" s="449"/>
      <c r="E473" s="449"/>
      <c r="F473" s="449"/>
      <c r="G473" s="449"/>
      <c r="H473" s="484" t="s">
        <v>1214</v>
      </c>
      <c r="I473" s="485" t="s">
        <v>1215</v>
      </c>
      <c r="J473" s="485" t="s">
        <v>1215</v>
      </c>
      <c r="K473" s="485" t="s">
        <v>1215</v>
      </c>
      <c r="L473" s="485" t="s">
        <v>1215</v>
      </c>
      <c r="M473" s="485" t="s">
        <v>1215</v>
      </c>
      <c r="N473" s="485" t="s">
        <v>1215</v>
      </c>
      <c r="O473" s="485" t="s">
        <v>1215</v>
      </c>
      <c r="P473" s="485" t="s">
        <v>1215</v>
      </c>
      <c r="Q473" s="485" t="s">
        <v>1215</v>
      </c>
      <c r="R473" s="485"/>
      <c r="S473" s="485"/>
      <c r="T473" s="485"/>
      <c r="U473" s="485"/>
      <c r="V473" s="485" t="s">
        <v>1215</v>
      </c>
      <c r="W473" s="485" t="s">
        <v>1215</v>
      </c>
      <c r="X473" s="485" t="s">
        <v>1215</v>
      </c>
      <c r="Y473" s="485" t="s">
        <v>1215</v>
      </c>
      <c r="Z473" s="485" t="s">
        <v>1215</v>
      </c>
      <c r="AA473" s="485" t="s">
        <v>1215</v>
      </c>
      <c r="AB473" s="485" t="s">
        <v>1215</v>
      </c>
      <c r="AC473" s="486" t="s">
        <v>1215</v>
      </c>
      <c r="AD473" s="124">
        <f>SUM(AD474:AD475)</f>
        <v>0</v>
      </c>
      <c r="AE473" s="87" t="s">
        <v>1820</v>
      </c>
      <c r="AF473" s="76" t="s">
        <v>1821</v>
      </c>
      <c r="AG473" s="77"/>
      <c r="AH473" s="155">
        <f>SUM(AH474:AH475)</f>
        <v>0</v>
      </c>
      <c r="AI473" s="155">
        <f>SUM(AI474:AI475)</f>
        <v>0</v>
      </c>
      <c r="AL473" s="155">
        <f>SUM(AL474:AL475)</f>
        <v>0</v>
      </c>
    </row>
    <row r="474" spans="1:38" s="84" customFormat="1" ht="15">
      <c r="A474" s="83" t="s">
        <v>1837</v>
      </c>
      <c r="B474" s="396" t="s">
        <v>1216</v>
      </c>
      <c r="C474" s="397"/>
      <c r="D474" s="397"/>
      <c r="E474" s="397"/>
      <c r="F474" s="397"/>
      <c r="G474" s="397"/>
      <c r="H474" s="432" t="s">
        <v>1217</v>
      </c>
      <c r="I474" s="433" t="s">
        <v>1218</v>
      </c>
      <c r="J474" s="433" t="s">
        <v>1218</v>
      </c>
      <c r="K474" s="433" t="s">
        <v>1218</v>
      </c>
      <c r="L474" s="433" t="s">
        <v>1218</v>
      </c>
      <c r="M474" s="433" t="s">
        <v>1218</v>
      </c>
      <c r="N474" s="433" t="s">
        <v>1218</v>
      </c>
      <c r="O474" s="433" t="s">
        <v>1218</v>
      </c>
      <c r="P474" s="433" t="s">
        <v>1218</v>
      </c>
      <c r="Q474" s="433" t="s">
        <v>1218</v>
      </c>
      <c r="R474" s="433"/>
      <c r="S474" s="433"/>
      <c r="T474" s="433"/>
      <c r="U474" s="433"/>
      <c r="V474" s="433" t="s">
        <v>1218</v>
      </c>
      <c r="W474" s="433" t="s">
        <v>1218</v>
      </c>
      <c r="X474" s="433" t="s">
        <v>1218</v>
      </c>
      <c r="Y474" s="433" t="s">
        <v>1218</v>
      </c>
      <c r="Z474" s="433" t="s">
        <v>1218</v>
      </c>
      <c r="AA474" s="433" t="s">
        <v>1218</v>
      </c>
      <c r="AB474" s="433" t="s">
        <v>1218</v>
      </c>
      <c r="AC474" s="434" t="s">
        <v>1218</v>
      </c>
      <c r="AD474" s="121">
        <f>ROUND((AH474/1000),0)</f>
        <v>0</v>
      </c>
      <c r="AE474" s="83" t="s">
        <v>1820</v>
      </c>
      <c r="AG474" s="77"/>
      <c r="AH474" s="151">
        <f>'Alimentazione CE Costi'!H817</f>
        <v>0</v>
      </c>
      <c r="AI474" s="151">
        <f>'Alimentazione CE Costi'!I817</f>
        <v>0</v>
      </c>
      <c r="AL474" s="151">
        <f>'Alimentazione CE Costi'!L817</f>
        <v>0</v>
      </c>
    </row>
    <row r="475" spans="1:38" s="84" customFormat="1" ht="15">
      <c r="A475" s="83" t="s">
        <v>1837</v>
      </c>
      <c r="B475" s="396" t="s">
        <v>1219</v>
      </c>
      <c r="C475" s="397"/>
      <c r="D475" s="397"/>
      <c r="E475" s="397"/>
      <c r="F475" s="397"/>
      <c r="G475" s="397"/>
      <c r="H475" s="432" t="s">
        <v>1220</v>
      </c>
      <c r="I475" s="433" t="s">
        <v>1221</v>
      </c>
      <c r="J475" s="433" t="s">
        <v>1221</v>
      </c>
      <c r="K475" s="433" t="s">
        <v>1221</v>
      </c>
      <c r="L475" s="433" t="s">
        <v>1221</v>
      </c>
      <c r="M475" s="433" t="s">
        <v>1221</v>
      </c>
      <c r="N475" s="433" t="s">
        <v>1221</v>
      </c>
      <c r="O475" s="433" t="s">
        <v>1221</v>
      </c>
      <c r="P475" s="433" t="s">
        <v>1221</v>
      </c>
      <c r="Q475" s="433" t="s">
        <v>1221</v>
      </c>
      <c r="R475" s="433"/>
      <c r="S475" s="433"/>
      <c r="T475" s="433"/>
      <c r="U475" s="433"/>
      <c r="V475" s="433" t="s">
        <v>1221</v>
      </c>
      <c r="W475" s="433" t="s">
        <v>1221</v>
      </c>
      <c r="X475" s="433" t="s">
        <v>1221</v>
      </c>
      <c r="Y475" s="433" t="s">
        <v>1221</v>
      </c>
      <c r="Z475" s="433" t="s">
        <v>1221</v>
      </c>
      <c r="AA475" s="433" t="s">
        <v>1221</v>
      </c>
      <c r="AB475" s="433" t="s">
        <v>1221</v>
      </c>
      <c r="AC475" s="434" t="s">
        <v>1221</v>
      </c>
      <c r="AD475" s="121">
        <f>ROUND((AH475/1000),0)</f>
        <v>0</v>
      </c>
      <c r="AE475" s="83" t="s">
        <v>1820</v>
      </c>
      <c r="AG475" s="77"/>
      <c r="AH475" s="151">
        <f>'Alimentazione CE Costi'!H818</f>
        <v>0</v>
      </c>
      <c r="AI475" s="151">
        <f>'Alimentazione CE Costi'!I818</f>
        <v>0</v>
      </c>
      <c r="AL475" s="151">
        <f>'Alimentazione CE Costi'!L818</f>
        <v>0</v>
      </c>
    </row>
    <row r="476" spans="1:38" s="84" customFormat="1" ht="15">
      <c r="A476" s="87"/>
      <c r="B476" s="448" t="s">
        <v>1222</v>
      </c>
      <c r="C476" s="449"/>
      <c r="D476" s="449"/>
      <c r="E476" s="449"/>
      <c r="F476" s="449"/>
      <c r="G476" s="449"/>
      <c r="H476" s="484" t="s">
        <v>1223</v>
      </c>
      <c r="I476" s="485" t="s">
        <v>1223</v>
      </c>
      <c r="J476" s="485" t="s">
        <v>1223</v>
      </c>
      <c r="K476" s="485" t="s">
        <v>1223</v>
      </c>
      <c r="L476" s="485" t="s">
        <v>1223</v>
      </c>
      <c r="M476" s="485" t="s">
        <v>1223</v>
      </c>
      <c r="N476" s="485" t="s">
        <v>1223</v>
      </c>
      <c r="O476" s="485" t="s">
        <v>1223</v>
      </c>
      <c r="P476" s="485" t="s">
        <v>1223</v>
      </c>
      <c r="Q476" s="485" t="s">
        <v>1223</v>
      </c>
      <c r="R476" s="485"/>
      <c r="S476" s="485"/>
      <c r="T476" s="485"/>
      <c r="U476" s="485"/>
      <c r="V476" s="485" t="s">
        <v>1223</v>
      </c>
      <c r="W476" s="485" t="s">
        <v>1223</v>
      </c>
      <c r="X476" s="485" t="s">
        <v>1223</v>
      </c>
      <c r="Y476" s="485" t="s">
        <v>1223</v>
      </c>
      <c r="Z476" s="485" t="s">
        <v>1223</v>
      </c>
      <c r="AA476" s="485" t="s">
        <v>1223</v>
      </c>
      <c r="AB476" s="485" t="s">
        <v>1223</v>
      </c>
      <c r="AC476" s="486" t="s">
        <v>1223</v>
      </c>
      <c r="AD476" s="124">
        <f>AD477+AD478+SUM(AD482:AD486)</f>
        <v>0</v>
      </c>
      <c r="AE476" s="87" t="s">
        <v>1820</v>
      </c>
      <c r="AF476" s="76" t="s">
        <v>1821</v>
      </c>
      <c r="AG476" s="77"/>
      <c r="AH476" s="155">
        <f>AH477+AH478+SUM(AH482:AH486)</f>
        <v>0</v>
      </c>
      <c r="AI476" s="155">
        <f>AI477+AI478+SUM(AI482:AI486)</f>
        <v>339835</v>
      </c>
      <c r="AL476" s="155">
        <f>AL477+AL478+SUM(AL482:AL486)</f>
        <v>0</v>
      </c>
    </row>
    <row r="477" spans="1:38" s="84" customFormat="1" ht="15">
      <c r="A477" s="83" t="s">
        <v>2035</v>
      </c>
      <c r="B477" s="396" t="s">
        <v>1224</v>
      </c>
      <c r="C477" s="397"/>
      <c r="D477" s="397"/>
      <c r="E477" s="397"/>
      <c r="F477" s="397"/>
      <c r="G477" s="397"/>
      <c r="H477" s="432" t="s">
        <v>1225</v>
      </c>
      <c r="I477" s="433" t="s">
        <v>1225</v>
      </c>
      <c r="J477" s="433" t="s">
        <v>1225</v>
      </c>
      <c r="K477" s="433" t="s">
        <v>1225</v>
      </c>
      <c r="L477" s="433" t="s">
        <v>1225</v>
      </c>
      <c r="M477" s="433" t="s">
        <v>1225</v>
      </c>
      <c r="N477" s="433" t="s">
        <v>1225</v>
      </c>
      <c r="O477" s="433" t="s">
        <v>1225</v>
      </c>
      <c r="P477" s="433" t="s">
        <v>1225</v>
      </c>
      <c r="Q477" s="433" t="s">
        <v>1225</v>
      </c>
      <c r="R477" s="433"/>
      <c r="S477" s="433"/>
      <c r="T477" s="433"/>
      <c r="U477" s="433"/>
      <c r="V477" s="433" t="s">
        <v>1225</v>
      </c>
      <c r="W477" s="433" t="s">
        <v>1225</v>
      </c>
      <c r="X477" s="433" t="s">
        <v>1225</v>
      </c>
      <c r="Y477" s="433" t="s">
        <v>1225</v>
      </c>
      <c r="Z477" s="433" t="s">
        <v>1225</v>
      </c>
      <c r="AA477" s="433" t="s">
        <v>1225</v>
      </c>
      <c r="AB477" s="433" t="s">
        <v>1225</v>
      </c>
      <c r="AC477" s="434" t="s">
        <v>1225</v>
      </c>
      <c r="AD477" s="121">
        <f>ROUND((AH477/1000),0)</f>
        <v>0</v>
      </c>
      <c r="AE477" s="83" t="s">
        <v>1820</v>
      </c>
      <c r="AG477" s="77"/>
      <c r="AH477" s="151">
        <f>'Alimentazione CE Costi'!H820</f>
        <v>0</v>
      </c>
      <c r="AI477" s="151">
        <f>'Alimentazione CE Costi'!I820</f>
        <v>0</v>
      </c>
      <c r="AL477" s="151">
        <f>'Alimentazione CE Costi'!L820</f>
        <v>0</v>
      </c>
    </row>
    <row r="478" spans="1:38" s="84" customFormat="1" ht="15">
      <c r="A478" s="98"/>
      <c r="B478" s="520" t="s">
        <v>1226</v>
      </c>
      <c r="C478" s="521"/>
      <c r="D478" s="521"/>
      <c r="E478" s="521"/>
      <c r="F478" s="521"/>
      <c r="G478" s="521"/>
      <c r="H478" s="522" t="s">
        <v>1227</v>
      </c>
      <c r="I478" s="523" t="s">
        <v>1227</v>
      </c>
      <c r="J478" s="523" t="s">
        <v>1227</v>
      </c>
      <c r="K478" s="523" t="s">
        <v>1227</v>
      </c>
      <c r="L478" s="523" t="s">
        <v>1227</v>
      </c>
      <c r="M478" s="523" t="s">
        <v>1227</v>
      </c>
      <c r="N478" s="523" t="s">
        <v>1227</v>
      </c>
      <c r="O478" s="523" t="s">
        <v>1227</v>
      </c>
      <c r="P478" s="523" t="s">
        <v>1227</v>
      </c>
      <c r="Q478" s="523" t="s">
        <v>1227</v>
      </c>
      <c r="R478" s="523"/>
      <c r="S478" s="523"/>
      <c r="T478" s="523"/>
      <c r="U478" s="523"/>
      <c r="V478" s="523" t="s">
        <v>1227</v>
      </c>
      <c r="W478" s="523" t="s">
        <v>1227</v>
      </c>
      <c r="X478" s="523" t="s">
        <v>1227</v>
      </c>
      <c r="Y478" s="523" t="s">
        <v>1227</v>
      </c>
      <c r="Z478" s="523" t="s">
        <v>1227</v>
      </c>
      <c r="AA478" s="523" t="s">
        <v>1227</v>
      </c>
      <c r="AB478" s="523" t="s">
        <v>1227</v>
      </c>
      <c r="AC478" s="524" t="s">
        <v>1227</v>
      </c>
      <c r="AD478" s="137">
        <f>SUM(AD479:AD481)</f>
        <v>0</v>
      </c>
      <c r="AE478" s="98" t="s">
        <v>1820</v>
      </c>
      <c r="AF478" s="76" t="s">
        <v>1821</v>
      </c>
      <c r="AG478" s="77"/>
      <c r="AH478" s="170">
        <f>SUM(AH479:AH481)</f>
        <v>0</v>
      </c>
      <c r="AI478" s="170">
        <f>SUM(AI479:AI481)</f>
        <v>152479</v>
      </c>
      <c r="AL478" s="170">
        <f>SUM(AL479:AL481)</f>
        <v>0</v>
      </c>
    </row>
    <row r="479" spans="1:38" s="84" customFormat="1" ht="15">
      <c r="A479" s="83"/>
      <c r="B479" s="396" t="s">
        <v>1228</v>
      </c>
      <c r="C479" s="397"/>
      <c r="D479" s="397"/>
      <c r="E479" s="397"/>
      <c r="F479" s="397"/>
      <c r="G479" s="397"/>
      <c r="H479" s="398" t="s">
        <v>1229</v>
      </c>
      <c r="I479" s="399" t="s">
        <v>1230</v>
      </c>
      <c r="J479" s="399" t="s">
        <v>1230</v>
      </c>
      <c r="K479" s="399" t="s">
        <v>1230</v>
      </c>
      <c r="L479" s="399" t="s">
        <v>1230</v>
      </c>
      <c r="M479" s="399" t="s">
        <v>1230</v>
      </c>
      <c r="N479" s="399" t="s">
        <v>1230</v>
      </c>
      <c r="O479" s="399" t="s">
        <v>1230</v>
      </c>
      <c r="P479" s="399" t="s">
        <v>1230</v>
      </c>
      <c r="Q479" s="399" t="s">
        <v>1230</v>
      </c>
      <c r="R479" s="399"/>
      <c r="S479" s="399"/>
      <c r="T479" s="399"/>
      <c r="U479" s="399"/>
      <c r="V479" s="399" t="s">
        <v>1230</v>
      </c>
      <c r="W479" s="399" t="s">
        <v>1230</v>
      </c>
      <c r="X479" s="399" t="s">
        <v>1230</v>
      </c>
      <c r="Y479" s="399" t="s">
        <v>1230</v>
      </c>
      <c r="Z479" s="399" t="s">
        <v>1230</v>
      </c>
      <c r="AA479" s="399" t="s">
        <v>1230</v>
      </c>
      <c r="AB479" s="399" t="s">
        <v>1230</v>
      </c>
      <c r="AC479" s="400" t="s">
        <v>1230</v>
      </c>
      <c r="AD479" s="121">
        <f aca="true" t="shared" si="17" ref="AD479:AD486">ROUND((AH479/1000),0)</f>
        <v>0</v>
      </c>
      <c r="AE479" s="83" t="s">
        <v>1820</v>
      </c>
      <c r="AG479" s="77"/>
      <c r="AH479" s="151">
        <f>'Alimentazione CE Costi'!H822</f>
        <v>0</v>
      </c>
      <c r="AI479" s="151">
        <f>'Alimentazione CE Costi'!I822</f>
        <v>53259</v>
      </c>
      <c r="AL479" s="151">
        <f>'Alimentazione CE Costi'!L822</f>
        <v>0</v>
      </c>
    </row>
    <row r="480" spans="1:38" s="84" customFormat="1" ht="15">
      <c r="A480" s="83"/>
      <c r="B480" s="396" t="s">
        <v>1231</v>
      </c>
      <c r="C480" s="397"/>
      <c r="D480" s="397"/>
      <c r="E480" s="397"/>
      <c r="F480" s="397"/>
      <c r="G480" s="397"/>
      <c r="H480" s="398" t="s">
        <v>1232</v>
      </c>
      <c r="I480" s="399" t="s">
        <v>1233</v>
      </c>
      <c r="J480" s="399" t="s">
        <v>1233</v>
      </c>
      <c r="K480" s="399" t="s">
        <v>1233</v>
      </c>
      <c r="L480" s="399" t="s">
        <v>1233</v>
      </c>
      <c r="M480" s="399" t="s">
        <v>1233</v>
      </c>
      <c r="N480" s="399" t="s">
        <v>1233</v>
      </c>
      <c r="O480" s="399" t="s">
        <v>1233</v>
      </c>
      <c r="P480" s="399" t="s">
        <v>1233</v>
      </c>
      <c r="Q480" s="399" t="s">
        <v>1233</v>
      </c>
      <c r="R480" s="399"/>
      <c r="S480" s="399"/>
      <c r="T480" s="399"/>
      <c r="U480" s="399"/>
      <c r="V480" s="399" t="s">
        <v>1233</v>
      </c>
      <c r="W480" s="399" t="s">
        <v>1233</v>
      </c>
      <c r="X480" s="399" t="s">
        <v>1233</v>
      </c>
      <c r="Y480" s="399" t="s">
        <v>1233</v>
      </c>
      <c r="Z480" s="399" t="s">
        <v>1233</v>
      </c>
      <c r="AA480" s="399" t="s">
        <v>1233</v>
      </c>
      <c r="AB480" s="399" t="s">
        <v>1233</v>
      </c>
      <c r="AC480" s="400" t="s">
        <v>1233</v>
      </c>
      <c r="AD480" s="121">
        <f t="shared" si="17"/>
        <v>0</v>
      </c>
      <c r="AE480" s="83" t="s">
        <v>1820</v>
      </c>
      <c r="AG480" s="77"/>
      <c r="AH480" s="151">
        <f>'Alimentazione CE Costi'!H823</f>
        <v>0</v>
      </c>
      <c r="AI480" s="151">
        <f>'Alimentazione CE Costi'!I823</f>
        <v>214</v>
      </c>
      <c r="AL480" s="151">
        <f>'Alimentazione CE Costi'!L823</f>
        <v>0</v>
      </c>
    </row>
    <row r="481" spans="1:38" s="84" customFormat="1" ht="15">
      <c r="A481" s="98"/>
      <c r="B481" s="396" t="s">
        <v>1234</v>
      </c>
      <c r="C481" s="397"/>
      <c r="D481" s="397"/>
      <c r="E481" s="397"/>
      <c r="F481" s="397"/>
      <c r="G481" s="397"/>
      <c r="H481" s="398" t="s">
        <v>189</v>
      </c>
      <c r="I481" s="399" t="s">
        <v>197</v>
      </c>
      <c r="J481" s="399" t="s">
        <v>197</v>
      </c>
      <c r="K481" s="399" t="s">
        <v>197</v>
      </c>
      <c r="L481" s="399" t="s">
        <v>197</v>
      </c>
      <c r="M481" s="399" t="s">
        <v>197</v>
      </c>
      <c r="N481" s="399" t="s">
        <v>197</v>
      </c>
      <c r="O481" s="399" t="s">
        <v>197</v>
      </c>
      <c r="P481" s="399" t="s">
        <v>197</v>
      </c>
      <c r="Q481" s="399" t="s">
        <v>197</v>
      </c>
      <c r="R481" s="399"/>
      <c r="S481" s="399"/>
      <c r="T481" s="399"/>
      <c r="U481" s="399"/>
      <c r="V481" s="399" t="s">
        <v>197</v>
      </c>
      <c r="W481" s="399" t="s">
        <v>197</v>
      </c>
      <c r="X481" s="399" t="s">
        <v>197</v>
      </c>
      <c r="Y481" s="399" t="s">
        <v>197</v>
      </c>
      <c r="Z481" s="399" t="s">
        <v>197</v>
      </c>
      <c r="AA481" s="399" t="s">
        <v>197</v>
      </c>
      <c r="AB481" s="399" t="s">
        <v>197</v>
      </c>
      <c r="AC481" s="400" t="s">
        <v>197</v>
      </c>
      <c r="AD481" s="121">
        <f t="shared" si="17"/>
        <v>0</v>
      </c>
      <c r="AE481" s="83" t="s">
        <v>1820</v>
      </c>
      <c r="AG481" s="77"/>
      <c r="AH481" s="151">
        <f>'Alimentazione CE Costi'!H824</f>
        <v>0</v>
      </c>
      <c r="AI481" s="151">
        <f>'Alimentazione CE Costi'!I824</f>
        <v>99006</v>
      </c>
      <c r="AL481" s="151">
        <f>'Alimentazione CE Costi'!L824</f>
        <v>0</v>
      </c>
    </row>
    <row r="482" spans="1:38" s="84" customFormat="1" ht="15">
      <c r="A482" s="83"/>
      <c r="B482" s="396" t="s">
        <v>198</v>
      </c>
      <c r="C482" s="397"/>
      <c r="D482" s="397"/>
      <c r="E482" s="397"/>
      <c r="F482" s="397"/>
      <c r="G482" s="397"/>
      <c r="H482" s="432" t="s">
        <v>199</v>
      </c>
      <c r="I482" s="433" t="s">
        <v>199</v>
      </c>
      <c r="J482" s="433" t="s">
        <v>199</v>
      </c>
      <c r="K482" s="433" t="s">
        <v>199</v>
      </c>
      <c r="L482" s="433" t="s">
        <v>199</v>
      </c>
      <c r="M482" s="433" t="s">
        <v>199</v>
      </c>
      <c r="N482" s="433" t="s">
        <v>199</v>
      </c>
      <c r="O482" s="433" t="s">
        <v>199</v>
      </c>
      <c r="P482" s="433" t="s">
        <v>199</v>
      </c>
      <c r="Q482" s="433" t="s">
        <v>199</v>
      </c>
      <c r="R482" s="433"/>
      <c r="S482" s="433"/>
      <c r="T482" s="433"/>
      <c r="U482" s="433"/>
      <c r="V482" s="433" t="s">
        <v>199</v>
      </c>
      <c r="W482" s="433" t="s">
        <v>199</v>
      </c>
      <c r="X482" s="433" t="s">
        <v>199</v>
      </c>
      <c r="Y482" s="433" t="s">
        <v>199</v>
      </c>
      <c r="Z482" s="433" t="s">
        <v>199</v>
      </c>
      <c r="AA482" s="433" t="s">
        <v>199</v>
      </c>
      <c r="AB482" s="433" t="s">
        <v>199</v>
      </c>
      <c r="AC482" s="434" t="s">
        <v>199</v>
      </c>
      <c r="AD482" s="121">
        <f t="shared" si="17"/>
        <v>0</v>
      </c>
      <c r="AE482" s="83" t="s">
        <v>1820</v>
      </c>
      <c r="AG482" s="77"/>
      <c r="AH482" s="151">
        <f>'Alimentazione CE Costi'!H825</f>
        <v>0</v>
      </c>
      <c r="AI482" s="151">
        <f>'Alimentazione CE Costi'!I825</f>
        <v>2000</v>
      </c>
      <c r="AL482" s="151">
        <f>'Alimentazione CE Costi'!L825</f>
        <v>0</v>
      </c>
    </row>
    <row r="483" spans="1:38" s="84" customFormat="1" ht="15">
      <c r="A483" s="83"/>
      <c r="B483" s="396" t="s">
        <v>200</v>
      </c>
      <c r="C483" s="397"/>
      <c r="D483" s="397"/>
      <c r="E483" s="397"/>
      <c r="F483" s="397"/>
      <c r="G483" s="397"/>
      <c r="H483" s="432" t="s">
        <v>201</v>
      </c>
      <c r="I483" s="433" t="s">
        <v>201</v>
      </c>
      <c r="J483" s="433" t="s">
        <v>201</v>
      </c>
      <c r="K483" s="433" t="s">
        <v>201</v>
      </c>
      <c r="L483" s="433" t="s">
        <v>201</v>
      </c>
      <c r="M483" s="433" t="s">
        <v>201</v>
      </c>
      <c r="N483" s="433" t="s">
        <v>201</v>
      </c>
      <c r="O483" s="433" t="s">
        <v>201</v>
      </c>
      <c r="P483" s="433" t="s">
        <v>201</v>
      </c>
      <c r="Q483" s="433" t="s">
        <v>201</v>
      </c>
      <c r="R483" s="433"/>
      <c r="S483" s="433"/>
      <c r="T483" s="433"/>
      <c r="U483" s="433"/>
      <c r="V483" s="433" t="s">
        <v>201</v>
      </c>
      <c r="W483" s="433" t="s">
        <v>201</v>
      </c>
      <c r="X483" s="433" t="s">
        <v>201</v>
      </c>
      <c r="Y483" s="433" t="s">
        <v>201</v>
      </c>
      <c r="Z483" s="433" t="s">
        <v>201</v>
      </c>
      <c r="AA483" s="433" t="s">
        <v>201</v>
      </c>
      <c r="AB483" s="433" t="s">
        <v>201</v>
      </c>
      <c r="AC483" s="434" t="s">
        <v>201</v>
      </c>
      <c r="AD483" s="121">
        <f t="shared" si="17"/>
        <v>0</v>
      </c>
      <c r="AE483" s="83" t="s">
        <v>1820</v>
      </c>
      <c r="AG483" s="77"/>
      <c r="AH483" s="151">
        <f>'Alimentazione CE Costi'!H826</f>
        <v>0</v>
      </c>
      <c r="AI483" s="151">
        <f>'Alimentazione CE Costi'!I826</f>
        <v>6000</v>
      </c>
      <c r="AL483" s="151">
        <f>'Alimentazione CE Costi'!L826</f>
        <v>0</v>
      </c>
    </row>
    <row r="484" spans="1:38" s="84" customFormat="1" ht="15">
      <c r="A484" s="83"/>
      <c r="B484" s="396" t="s">
        <v>202</v>
      </c>
      <c r="C484" s="397"/>
      <c r="D484" s="397"/>
      <c r="E484" s="397"/>
      <c r="F484" s="397"/>
      <c r="G484" s="397"/>
      <c r="H484" s="432" t="s">
        <v>203</v>
      </c>
      <c r="I484" s="433" t="s">
        <v>204</v>
      </c>
      <c r="J484" s="433" t="s">
        <v>204</v>
      </c>
      <c r="K484" s="433" t="s">
        <v>204</v>
      </c>
      <c r="L484" s="433" t="s">
        <v>204</v>
      </c>
      <c r="M484" s="433" t="s">
        <v>204</v>
      </c>
      <c r="N484" s="433" t="s">
        <v>204</v>
      </c>
      <c r="O484" s="433" t="s">
        <v>204</v>
      </c>
      <c r="P484" s="433" t="s">
        <v>204</v>
      </c>
      <c r="Q484" s="433" t="s">
        <v>204</v>
      </c>
      <c r="R484" s="433"/>
      <c r="S484" s="433"/>
      <c r="T484" s="433"/>
      <c r="U484" s="433"/>
      <c r="V484" s="433" t="s">
        <v>204</v>
      </c>
      <c r="W484" s="433" t="s">
        <v>204</v>
      </c>
      <c r="X484" s="433" t="s">
        <v>204</v>
      </c>
      <c r="Y484" s="433" t="s">
        <v>204</v>
      </c>
      <c r="Z484" s="433" t="s">
        <v>204</v>
      </c>
      <c r="AA484" s="433" t="s">
        <v>204</v>
      </c>
      <c r="AB484" s="433" t="s">
        <v>204</v>
      </c>
      <c r="AC484" s="434" t="s">
        <v>204</v>
      </c>
      <c r="AD484" s="121">
        <f t="shared" si="17"/>
        <v>0</v>
      </c>
      <c r="AE484" s="83" t="s">
        <v>1820</v>
      </c>
      <c r="AG484" s="77"/>
      <c r="AH484" s="151">
        <f>'Alimentazione CE Costi'!H827</f>
        <v>0</v>
      </c>
      <c r="AI484" s="151">
        <f>'Alimentazione CE Costi'!I827</f>
        <v>1000</v>
      </c>
      <c r="AL484" s="151">
        <f>'Alimentazione CE Costi'!L827</f>
        <v>0</v>
      </c>
    </row>
    <row r="485" spans="1:38" s="84" customFormat="1" ht="15">
      <c r="A485" s="83"/>
      <c r="B485" s="396" t="s">
        <v>205</v>
      </c>
      <c r="C485" s="397"/>
      <c r="D485" s="397"/>
      <c r="E485" s="397"/>
      <c r="F485" s="397"/>
      <c r="G485" s="397"/>
      <c r="H485" s="432" t="s">
        <v>206</v>
      </c>
      <c r="I485" s="433" t="s">
        <v>206</v>
      </c>
      <c r="J485" s="433" t="s">
        <v>206</v>
      </c>
      <c r="K485" s="433" t="s">
        <v>206</v>
      </c>
      <c r="L485" s="433" t="s">
        <v>206</v>
      </c>
      <c r="M485" s="433" t="s">
        <v>206</v>
      </c>
      <c r="N485" s="433" t="s">
        <v>206</v>
      </c>
      <c r="O485" s="433" t="s">
        <v>206</v>
      </c>
      <c r="P485" s="433" t="s">
        <v>206</v>
      </c>
      <c r="Q485" s="433" t="s">
        <v>206</v>
      </c>
      <c r="R485" s="433"/>
      <c r="S485" s="433"/>
      <c r="T485" s="433"/>
      <c r="U485" s="433"/>
      <c r="V485" s="433" t="s">
        <v>206</v>
      </c>
      <c r="W485" s="433" t="s">
        <v>206</v>
      </c>
      <c r="X485" s="433" t="s">
        <v>206</v>
      </c>
      <c r="Y485" s="433" t="s">
        <v>206</v>
      </c>
      <c r="Z485" s="433" t="s">
        <v>206</v>
      </c>
      <c r="AA485" s="433" t="s">
        <v>206</v>
      </c>
      <c r="AB485" s="433" t="s">
        <v>206</v>
      </c>
      <c r="AC485" s="434" t="s">
        <v>206</v>
      </c>
      <c r="AD485" s="121">
        <f t="shared" si="17"/>
        <v>0</v>
      </c>
      <c r="AE485" s="83" t="s">
        <v>1820</v>
      </c>
      <c r="AG485" s="77"/>
      <c r="AH485" s="151">
        <f>'Alimentazione CE Costi'!H828</f>
        <v>0</v>
      </c>
      <c r="AI485" s="151">
        <f>'Alimentazione CE Costi'!I828</f>
        <v>25000</v>
      </c>
      <c r="AL485" s="151">
        <f>'Alimentazione CE Costi'!L828</f>
        <v>0</v>
      </c>
    </row>
    <row r="486" spans="1:38" s="84" customFormat="1" ht="15">
      <c r="A486" s="83"/>
      <c r="B486" s="396" t="s">
        <v>207</v>
      </c>
      <c r="C486" s="397"/>
      <c r="D486" s="397"/>
      <c r="E486" s="397"/>
      <c r="F486" s="397"/>
      <c r="G486" s="397"/>
      <c r="H486" s="432" t="s">
        <v>208</v>
      </c>
      <c r="I486" s="433" t="s">
        <v>208</v>
      </c>
      <c r="J486" s="433" t="s">
        <v>208</v>
      </c>
      <c r="K486" s="433" t="s">
        <v>208</v>
      </c>
      <c r="L486" s="433" t="s">
        <v>208</v>
      </c>
      <c r="M486" s="433" t="s">
        <v>208</v>
      </c>
      <c r="N486" s="433" t="s">
        <v>208</v>
      </c>
      <c r="O486" s="433" t="s">
        <v>208</v>
      </c>
      <c r="P486" s="433" t="s">
        <v>208</v>
      </c>
      <c r="Q486" s="433" t="s">
        <v>208</v>
      </c>
      <c r="R486" s="433"/>
      <c r="S486" s="433"/>
      <c r="T486" s="433"/>
      <c r="U486" s="433"/>
      <c r="V486" s="433" t="s">
        <v>208</v>
      </c>
      <c r="W486" s="433" t="s">
        <v>208</v>
      </c>
      <c r="X486" s="433" t="s">
        <v>208</v>
      </c>
      <c r="Y486" s="433" t="s">
        <v>208</v>
      </c>
      <c r="Z486" s="433" t="s">
        <v>208</v>
      </c>
      <c r="AA486" s="433" t="s">
        <v>208</v>
      </c>
      <c r="AB486" s="433" t="s">
        <v>208</v>
      </c>
      <c r="AC486" s="434" t="s">
        <v>208</v>
      </c>
      <c r="AD486" s="121">
        <f t="shared" si="17"/>
        <v>0</v>
      </c>
      <c r="AE486" s="83" t="s">
        <v>1820</v>
      </c>
      <c r="AG486" s="77"/>
      <c r="AH486" s="151">
        <f>'Alimentazione CE Costi'!H829</f>
        <v>0</v>
      </c>
      <c r="AI486" s="151">
        <f>'Alimentazione CE Costi'!I829</f>
        <v>153356</v>
      </c>
      <c r="AL486" s="151">
        <f>'Alimentazione CE Costi'!L829</f>
        <v>0</v>
      </c>
    </row>
    <row r="487" spans="1:38" s="84" customFormat="1" ht="15">
      <c r="A487" s="85"/>
      <c r="B487" s="435" t="s">
        <v>209</v>
      </c>
      <c r="C487" s="436"/>
      <c r="D487" s="436"/>
      <c r="E487" s="436"/>
      <c r="F487" s="436"/>
      <c r="G487" s="436"/>
      <c r="H487" s="437" t="s">
        <v>210</v>
      </c>
      <c r="I487" s="438" t="s">
        <v>210</v>
      </c>
      <c r="J487" s="438" t="s">
        <v>210</v>
      </c>
      <c r="K487" s="438" t="s">
        <v>210</v>
      </c>
      <c r="L487" s="438" t="s">
        <v>210</v>
      </c>
      <c r="M487" s="438" t="s">
        <v>210</v>
      </c>
      <c r="N487" s="438" t="s">
        <v>210</v>
      </c>
      <c r="O487" s="438" t="s">
        <v>210</v>
      </c>
      <c r="P487" s="438" t="s">
        <v>210</v>
      </c>
      <c r="Q487" s="438" t="s">
        <v>210</v>
      </c>
      <c r="R487" s="438"/>
      <c r="S487" s="438"/>
      <c r="T487" s="438"/>
      <c r="U487" s="438"/>
      <c r="V487" s="438" t="s">
        <v>210</v>
      </c>
      <c r="W487" s="438" t="s">
        <v>210</v>
      </c>
      <c r="X487" s="438" t="s">
        <v>210</v>
      </c>
      <c r="Y487" s="438" t="s">
        <v>210</v>
      </c>
      <c r="Z487" s="438" t="s">
        <v>210</v>
      </c>
      <c r="AA487" s="438" t="s">
        <v>210</v>
      </c>
      <c r="AB487" s="438" t="s">
        <v>210</v>
      </c>
      <c r="AC487" s="439" t="s">
        <v>210</v>
      </c>
      <c r="AD487" s="122">
        <f>SUM(AD488:AD489)</f>
        <v>0</v>
      </c>
      <c r="AE487" s="85" t="s">
        <v>1820</v>
      </c>
      <c r="AF487" s="76" t="s">
        <v>1821</v>
      </c>
      <c r="AG487" s="77"/>
      <c r="AH487" s="152">
        <f>SUM(AH488:AH489)</f>
        <v>0</v>
      </c>
      <c r="AI487" s="152">
        <f>SUM(AI488:AI489)</f>
        <v>6173</v>
      </c>
      <c r="AL487" s="152">
        <f>SUM(AL488:AL489)</f>
        <v>0</v>
      </c>
    </row>
    <row r="488" spans="1:38" s="84" customFormat="1" ht="15">
      <c r="A488" s="83" t="s">
        <v>1837</v>
      </c>
      <c r="B488" s="396" t="s">
        <v>211</v>
      </c>
      <c r="C488" s="397"/>
      <c r="D488" s="397"/>
      <c r="E488" s="397"/>
      <c r="F488" s="397"/>
      <c r="G488" s="397"/>
      <c r="H488" s="398" t="s">
        <v>212</v>
      </c>
      <c r="I488" s="399" t="s">
        <v>213</v>
      </c>
      <c r="J488" s="399" t="s">
        <v>213</v>
      </c>
      <c r="K488" s="399" t="s">
        <v>213</v>
      </c>
      <c r="L488" s="399" t="s">
        <v>213</v>
      </c>
      <c r="M488" s="399" t="s">
        <v>213</v>
      </c>
      <c r="N488" s="399" t="s">
        <v>213</v>
      </c>
      <c r="O488" s="399" t="s">
        <v>213</v>
      </c>
      <c r="P488" s="399" t="s">
        <v>213</v>
      </c>
      <c r="Q488" s="399" t="s">
        <v>213</v>
      </c>
      <c r="R488" s="399"/>
      <c r="S488" s="399"/>
      <c r="T488" s="399"/>
      <c r="U488" s="399"/>
      <c r="V488" s="399" t="s">
        <v>213</v>
      </c>
      <c r="W488" s="399" t="s">
        <v>213</v>
      </c>
      <c r="X488" s="399" t="s">
        <v>213</v>
      </c>
      <c r="Y488" s="399" t="s">
        <v>213</v>
      </c>
      <c r="Z488" s="399" t="s">
        <v>213</v>
      </c>
      <c r="AA488" s="399" t="s">
        <v>213</v>
      </c>
      <c r="AB488" s="399" t="s">
        <v>213</v>
      </c>
      <c r="AC488" s="400" t="s">
        <v>213</v>
      </c>
      <c r="AD488" s="121">
        <f>ROUND((AH488/1000),0)</f>
        <v>0</v>
      </c>
      <c r="AE488" s="83" t="s">
        <v>1820</v>
      </c>
      <c r="AG488" s="77"/>
      <c r="AH488" s="151">
        <f>'Alimentazione CE Costi'!H831</f>
        <v>0</v>
      </c>
      <c r="AI488" s="151">
        <f>'Alimentazione CE Costi'!I831</f>
        <v>173</v>
      </c>
      <c r="AL488" s="151">
        <f>'Alimentazione CE Costi'!L831</f>
        <v>0</v>
      </c>
    </row>
    <row r="489" spans="1:38" s="84" customFormat="1" ht="15">
      <c r="A489" s="87"/>
      <c r="B489" s="448" t="s">
        <v>214</v>
      </c>
      <c r="C489" s="449"/>
      <c r="D489" s="449"/>
      <c r="E489" s="449"/>
      <c r="F489" s="449"/>
      <c r="G489" s="449"/>
      <c r="H489" s="484" t="s">
        <v>215</v>
      </c>
      <c r="I489" s="485" t="s">
        <v>215</v>
      </c>
      <c r="J489" s="485" t="s">
        <v>215</v>
      </c>
      <c r="K489" s="485" t="s">
        <v>215</v>
      </c>
      <c r="L489" s="485" t="s">
        <v>215</v>
      </c>
      <c r="M489" s="485" t="s">
        <v>215</v>
      </c>
      <c r="N489" s="485" t="s">
        <v>215</v>
      </c>
      <c r="O489" s="485" t="s">
        <v>215</v>
      </c>
      <c r="P489" s="485" t="s">
        <v>215</v>
      </c>
      <c r="Q489" s="485" t="s">
        <v>215</v>
      </c>
      <c r="R489" s="485"/>
      <c r="S489" s="485"/>
      <c r="T489" s="485"/>
      <c r="U489" s="485"/>
      <c r="V489" s="485" t="s">
        <v>215</v>
      </c>
      <c r="W489" s="485" t="s">
        <v>215</v>
      </c>
      <c r="X489" s="485" t="s">
        <v>215</v>
      </c>
      <c r="Y489" s="485" t="s">
        <v>215</v>
      </c>
      <c r="Z489" s="485" t="s">
        <v>215</v>
      </c>
      <c r="AA489" s="485" t="s">
        <v>215</v>
      </c>
      <c r="AB489" s="485" t="s">
        <v>215</v>
      </c>
      <c r="AC489" s="486" t="s">
        <v>215</v>
      </c>
      <c r="AD489" s="124">
        <f>SUM(AD490:AD496)</f>
        <v>0</v>
      </c>
      <c r="AE489" s="87" t="s">
        <v>1820</v>
      </c>
      <c r="AF489" s="76" t="s">
        <v>1821</v>
      </c>
      <c r="AG489" s="77"/>
      <c r="AH489" s="155">
        <f>SUM(AH490:AH496)</f>
        <v>0</v>
      </c>
      <c r="AI489" s="155">
        <f>SUM(AI490:AI496)</f>
        <v>6000</v>
      </c>
      <c r="AL489" s="155">
        <f>SUM(AL490:AL496)</f>
        <v>0</v>
      </c>
    </row>
    <row r="490" spans="1:38" s="84" customFormat="1" ht="15">
      <c r="A490" s="83" t="s">
        <v>2035</v>
      </c>
      <c r="B490" s="396" t="s">
        <v>216</v>
      </c>
      <c r="C490" s="397"/>
      <c r="D490" s="397"/>
      <c r="E490" s="397"/>
      <c r="F490" s="397"/>
      <c r="G490" s="397"/>
      <c r="H490" s="432" t="s">
        <v>217</v>
      </c>
      <c r="I490" s="433" t="s">
        <v>217</v>
      </c>
      <c r="J490" s="433" t="s">
        <v>217</v>
      </c>
      <c r="K490" s="433" t="s">
        <v>217</v>
      </c>
      <c r="L490" s="433" t="s">
        <v>217</v>
      </c>
      <c r="M490" s="433" t="s">
        <v>217</v>
      </c>
      <c r="N490" s="433" t="s">
        <v>217</v>
      </c>
      <c r="O490" s="433" t="s">
        <v>217</v>
      </c>
      <c r="P490" s="433" t="s">
        <v>217</v>
      </c>
      <c r="Q490" s="433" t="s">
        <v>217</v>
      </c>
      <c r="R490" s="433"/>
      <c r="S490" s="433"/>
      <c r="T490" s="433"/>
      <c r="U490" s="433"/>
      <c r="V490" s="433" t="s">
        <v>217</v>
      </c>
      <c r="W490" s="433" t="s">
        <v>217</v>
      </c>
      <c r="X490" s="433" t="s">
        <v>217</v>
      </c>
      <c r="Y490" s="433" t="s">
        <v>217</v>
      </c>
      <c r="Z490" s="433" t="s">
        <v>217</v>
      </c>
      <c r="AA490" s="433" t="s">
        <v>217</v>
      </c>
      <c r="AB490" s="433" t="s">
        <v>217</v>
      </c>
      <c r="AC490" s="434" t="s">
        <v>217</v>
      </c>
      <c r="AD490" s="121">
        <f aca="true" t="shared" si="18" ref="AD490:AD497">ROUND((AH490/1000),0)</f>
        <v>0</v>
      </c>
      <c r="AE490" s="83" t="s">
        <v>1820</v>
      </c>
      <c r="AG490" s="77"/>
      <c r="AH490" s="151">
        <f>'Alimentazione CE Costi'!H833</f>
        <v>0</v>
      </c>
      <c r="AI490" s="151">
        <f>'Alimentazione CE Costi'!I833</f>
        <v>0</v>
      </c>
      <c r="AL490" s="151">
        <f>'Alimentazione CE Costi'!L833</f>
        <v>0</v>
      </c>
    </row>
    <row r="491" spans="1:38" s="84" customFormat="1" ht="15">
      <c r="A491" s="83"/>
      <c r="B491" s="396" t="s">
        <v>218</v>
      </c>
      <c r="C491" s="397"/>
      <c r="D491" s="397"/>
      <c r="E491" s="397"/>
      <c r="F491" s="397"/>
      <c r="G491" s="397"/>
      <c r="H491" s="432" t="s">
        <v>219</v>
      </c>
      <c r="I491" s="433" t="s">
        <v>219</v>
      </c>
      <c r="J491" s="433" t="s">
        <v>219</v>
      </c>
      <c r="K491" s="433" t="s">
        <v>219</v>
      </c>
      <c r="L491" s="433" t="s">
        <v>219</v>
      </c>
      <c r="M491" s="433" t="s">
        <v>219</v>
      </c>
      <c r="N491" s="433" t="s">
        <v>219</v>
      </c>
      <c r="O491" s="433" t="s">
        <v>219</v>
      </c>
      <c r="P491" s="433" t="s">
        <v>219</v>
      </c>
      <c r="Q491" s="433" t="s">
        <v>219</v>
      </c>
      <c r="R491" s="433"/>
      <c r="S491" s="433"/>
      <c r="T491" s="433"/>
      <c r="U491" s="433"/>
      <c r="V491" s="433" t="s">
        <v>219</v>
      </c>
      <c r="W491" s="433" t="s">
        <v>219</v>
      </c>
      <c r="X491" s="433" t="s">
        <v>219</v>
      </c>
      <c r="Y491" s="433" t="s">
        <v>219</v>
      </c>
      <c r="Z491" s="433" t="s">
        <v>219</v>
      </c>
      <c r="AA491" s="433" t="s">
        <v>219</v>
      </c>
      <c r="AB491" s="433" t="s">
        <v>219</v>
      </c>
      <c r="AC491" s="434" t="s">
        <v>219</v>
      </c>
      <c r="AD491" s="121">
        <f t="shared" si="18"/>
        <v>0</v>
      </c>
      <c r="AE491" s="83" t="s">
        <v>1820</v>
      </c>
      <c r="AG491" s="77"/>
      <c r="AH491" s="151">
        <f>'Alimentazione CE Costi'!H834</f>
        <v>0</v>
      </c>
      <c r="AI491" s="151">
        <f>'Alimentazione CE Costi'!I834</f>
        <v>0</v>
      </c>
      <c r="AL491" s="151">
        <f>'Alimentazione CE Costi'!L834</f>
        <v>0</v>
      </c>
    </row>
    <row r="492" spans="1:38" s="84" customFormat="1" ht="15">
      <c r="A492" s="83"/>
      <c r="B492" s="396" t="s">
        <v>220</v>
      </c>
      <c r="C492" s="397"/>
      <c r="D492" s="397"/>
      <c r="E492" s="397"/>
      <c r="F492" s="397"/>
      <c r="G492" s="397"/>
      <c r="H492" s="432" t="s">
        <v>221</v>
      </c>
      <c r="I492" s="433" t="s">
        <v>221</v>
      </c>
      <c r="J492" s="433" t="s">
        <v>221</v>
      </c>
      <c r="K492" s="433" t="s">
        <v>221</v>
      </c>
      <c r="L492" s="433" t="s">
        <v>221</v>
      </c>
      <c r="M492" s="433" t="s">
        <v>221</v>
      </c>
      <c r="N492" s="433" t="s">
        <v>221</v>
      </c>
      <c r="O492" s="433" t="s">
        <v>221</v>
      </c>
      <c r="P492" s="433" t="s">
        <v>221</v>
      </c>
      <c r="Q492" s="433" t="s">
        <v>221</v>
      </c>
      <c r="R492" s="433"/>
      <c r="S492" s="433"/>
      <c r="T492" s="433"/>
      <c r="U492" s="433"/>
      <c r="V492" s="433" t="s">
        <v>221</v>
      </c>
      <c r="W492" s="433" t="s">
        <v>221</v>
      </c>
      <c r="X492" s="433" t="s">
        <v>221</v>
      </c>
      <c r="Y492" s="433" t="s">
        <v>221</v>
      </c>
      <c r="Z492" s="433" t="s">
        <v>221</v>
      </c>
      <c r="AA492" s="433" t="s">
        <v>221</v>
      </c>
      <c r="AB492" s="433" t="s">
        <v>221</v>
      </c>
      <c r="AC492" s="434" t="s">
        <v>221</v>
      </c>
      <c r="AD492" s="121">
        <f t="shared" si="18"/>
        <v>0</v>
      </c>
      <c r="AE492" s="83" t="s">
        <v>1820</v>
      </c>
      <c r="AG492" s="77"/>
      <c r="AH492" s="151">
        <f>'Alimentazione CE Costi'!H835</f>
        <v>0</v>
      </c>
      <c r="AI492" s="151">
        <f>'Alimentazione CE Costi'!I835</f>
        <v>0</v>
      </c>
      <c r="AL492" s="151">
        <f>'Alimentazione CE Costi'!L835</f>
        <v>0</v>
      </c>
    </row>
    <row r="493" spans="1:38" s="84" customFormat="1" ht="15">
      <c r="A493" s="83"/>
      <c r="B493" s="396" t="s">
        <v>222</v>
      </c>
      <c r="C493" s="397"/>
      <c r="D493" s="397"/>
      <c r="E493" s="397"/>
      <c r="F493" s="397"/>
      <c r="G493" s="397"/>
      <c r="H493" s="432" t="s">
        <v>223</v>
      </c>
      <c r="I493" s="433" t="s">
        <v>223</v>
      </c>
      <c r="J493" s="433" t="s">
        <v>223</v>
      </c>
      <c r="K493" s="433" t="s">
        <v>223</v>
      </c>
      <c r="L493" s="433" t="s">
        <v>223</v>
      </c>
      <c r="M493" s="433" t="s">
        <v>223</v>
      </c>
      <c r="N493" s="433" t="s">
        <v>223</v>
      </c>
      <c r="O493" s="433" t="s">
        <v>223</v>
      </c>
      <c r="P493" s="433" t="s">
        <v>223</v>
      </c>
      <c r="Q493" s="433" t="s">
        <v>223</v>
      </c>
      <c r="R493" s="433"/>
      <c r="S493" s="433"/>
      <c r="T493" s="433"/>
      <c r="U493" s="433"/>
      <c r="V493" s="433" t="s">
        <v>223</v>
      </c>
      <c r="W493" s="433" t="s">
        <v>223</v>
      </c>
      <c r="X493" s="433" t="s">
        <v>223</v>
      </c>
      <c r="Y493" s="433" t="s">
        <v>223</v>
      </c>
      <c r="Z493" s="433" t="s">
        <v>223</v>
      </c>
      <c r="AA493" s="433" t="s">
        <v>223</v>
      </c>
      <c r="AB493" s="433" t="s">
        <v>223</v>
      </c>
      <c r="AC493" s="434" t="s">
        <v>223</v>
      </c>
      <c r="AD493" s="121">
        <f t="shared" si="18"/>
        <v>0</v>
      </c>
      <c r="AE493" s="83" t="s">
        <v>1820</v>
      </c>
      <c r="AG493" s="77"/>
      <c r="AH493" s="151">
        <f>'Alimentazione CE Costi'!H836</f>
        <v>0</v>
      </c>
      <c r="AI493" s="151">
        <f>'Alimentazione CE Costi'!I836</f>
        <v>0</v>
      </c>
      <c r="AL493" s="151">
        <f>'Alimentazione CE Costi'!L836</f>
        <v>0</v>
      </c>
    </row>
    <row r="494" spans="1:38" s="84" customFormat="1" ht="15">
      <c r="A494" s="83"/>
      <c r="B494" s="396" t="s">
        <v>224</v>
      </c>
      <c r="C494" s="397"/>
      <c r="D494" s="397"/>
      <c r="E494" s="397"/>
      <c r="F494" s="397"/>
      <c r="G494" s="397"/>
      <c r="H494" s="432" t="s">
        <v>225</v>
      </c>
      <c r="I494" s="433" t="s">
        <v>226</v>
      </c>
      <c r="J494" s="433" t="s">
        <v>226</v>
      </c>
      <c r="K494" s="433" t="s">
        <v>226</v>
      </c>
      <c r="L494" s="433" t="s">
        <v>226</v>
      </c>
      <c r="M494" s="433" t="s">
        <v>226</v>
      </c>
      <c r="N494" s="433" t="s">
        <v>226</v>
      </c>
      <c r="O494" s="433" t="s">
        <v>226</v>
      </c>
      <c r="P494" s="433" t="s">
        <v>226</v>
      </c>
      <c r="Q494" s="433" t="s">
        <v>226</v>
      </c>
      <c r="R494" s="433"/>
      <c r="S494" s="433"/>
      <c r="T494" s="433"/>
      <c r="U494" s="433"/>
      <c r="V494" s="433" t="s">
        <v>226</v>
      </c>
      <c r="W494" s="433" t="s">
        <v>226</v>
      </c>
      <c r="X494" s="433" t="s">
        <v>226</v>
      </c>
      <c r="Y494" s="433" t="s">
        <v>226</v>
      </c>
      <c r="Z494" s="433" t="s">
        <v>226</v>
      </c>
      <c r="AA494" s="433" t="s">
        <v>226</v>
      </c>
      <c r="AB494" s="433" t="s">
        <v>226</v>
      </c>
      <c r="AC494" s="434" t="s">
        <v>226</v>
      </c>
      <c r="AD494" s="121">
        <f t="shared" si="18"/>
        <v>0</v>
      </c>
      <c r="AE494" s="83" t="s">
        <v>1820</v>
      </c>
      <c r="AG494" s="77"/>
      <c r="AH494" s="151">
        <f>'Alimentazione CE Costi'!H837</f>
        <v>0</v>
      </c>
      <c r="AI494" s="151">
        <f>'Alimentazione CE Costi'!I837</f>
        <v>0</v>
      </c>
      <c r="AL494" s="151">
        <f>'Alimentazione CE Costi'!L837</f>
        <v>0</v>
      </c>
    </row>
    <row r="495" spans="1:38" s="84" customFormat="1" ht="15">
      <c r="A495" s="83"/>
      <c r="B495" s="396" t="s">
        <v>227</v>
      </c>
      <c r="C495" s="397"/>
      <c r="D495" s="397"/>
      <c r="E495" s="397"/>
      <c r="F495" s="397"/>
      <c r="G495" s="397"/>
      <c r="H495" s="432" t="s">
        <v>228</v>
      </c>
      <c r="I495" s="433" t="s">
        <v>228</v>
      </c>
      <c r="J495" s="433" t="s">
        <v>228</v>
      </c>
      <c r="K495" s="433" t="s">
        <v>228</v>
      </c>
      <c r="L495" s="433" t="s">
        <v>228</v>
      </c>
      <c r="M495" s="433" t="s">
        <v>228</v>
      </c>
      <c r="N495" s="433" t="s">
        <v>228</v>
      </c>
      <c r="O495" s="433" t="s">
        <v>228</v>
      </c>
      <c r="P495" s="433" t="s">
        <v>228</v>
      </c>
      <c r="Q495" s="433" t="s">
        <v>228</v>
      </c>
      <c r="R495" s="433"/>
      <c r="S495" s="433"/>
      <c r="T495" s="433"/>
      <c r="U495" s="433"/>
      <c r="V495" s="433" t="s">
        <v>228</v>
      </c>
      <c r="W495" s="433" t="s">
        <v>228</v>
      </c>
      <c r="X495" s="433" t="s">
        <v>228</v>
      </c>
      <c r="Y495" s="433" t="s">
        <v>228</v>
      </c>
      <c r="Z495" s="433" t="s">
        <v>228</v>
      </c>
      <c r="AA495" s="433" t="s">
        <v>228</v>
      </c>
      <c r="AB495" s="433" t="s">
        <v>228</v>
      </c>
      <c r="AC495" s="434" t="s">
        <v>228</v>
      </c>
      <c r="AD495" s="121">
        <f t="shared" si="18"/>
        <v>0</v>
      </c>
      <c r="AE495" s="83" t="s">
        <v>1820</v>
      </c>
      <c r="AG495" s="77"/>
      <c r="AH495" s="151">
        <f>'Alimentazione CE Costi'!H838</f>
        <v>0</v>
      </c>
      <c r="AI495" s="151">
        <f>'Alimentazione CE Costi'!I838</f>
        <v>0</v>
      </c>
      <c r="AL495" s="151">
        <f>'Alimentazione CE Costi'!L838</f>
        <v>0</v>
      </c>
    </row>
    <row r="496" spans="1:38" s="84" customFormat="1" ht="15">
      <c r="A496" s="83"/>
      <c r="B496" s="396" t="s">
        <v>229</v>
      </c>
      <c r="C496" s="397"/>
      <c r="D496" s="397"/>
      <c r="E496" s="397"/>
      <c r="F496" s="397"/>
      <c r="G496" s="397"/>
      <c r="H496" s="432" t="s">
        <v>230</v>
      </c>
      <c r="I496" s="433" t="s">
        <v>231</v>
      </c>
      <c r="J496" s="433" t="s">
        <v>231</v>
      </c>
      <c r="K496" s="433" t="s">
        <v>231</v>
      </c>
      <c r="L496" s="433" t="s">
        <v>231</v>
      </c>
      <c r="M496" s="433" t="s">
        <v>231</v>
      </c>
      <c r="N496" s="433" t="s">
        <v>231</v>
      </c>
      <c r="O496" s="433" t="s">
        <v>231</v>
      </c>
      <c r="P496" s="433" t="s">
        <v>231</v>
      </c>
      <c r="Q496" s="433" t="s">
        <v>231</v>
      </c>
      <c r="R496" s="433"/>
      <c r="S496" s="433"/>
      <c r="T496" s="433"/>
      <c r="U496" s="433"/>
      <c r="V496" s="433" t="s">
        <v>231</v>
      </c>
      <c r="W496" s="433" t="s">
        <v>231</v>
      </c>
      <c r="X496" s="433" t="s">
        <v>231</v>
      </c>
      <c r="Y496" s="433" t="s">
        <v>231</v>
      </c>
      <c r="Z496" s="433" t="s">
        <v>231</v>
      </c>
      <c r="AA496" s="433" t="s">
        <v>231</v>
      </c>
      <c r="AB496" s="433" t="s">
        <v>231</v>
      </c>
      <c r="AC496" s="434" t="s">
        <v>231</v>
      </c>
      <c r="AD496" s="121">
        <f t="shared" si="18"/>
        <v>0</v>
      </c>
      <c r="AE496" s="83" t="s">
        <v>1820</v>
      </c>
      <c r="AG496" s="77"/>
      <c r="AH496" s="151">
        <f>'Alimentazione CE Costi'!H839</f>
        <v>0</v>
      </c>
      <c r="AI496" s="151">
        <f>'Alimentazione CE Costi'!I839</f>
        <v>6000</v>
      </c>
      <c r="AL496" s="151">
        <f>'Alimentazione CE Costi'!L839</f>
        <v>0</v>
      </c>
    </row>
    <row r="497" spans="1:38" s="84" customFormat="1" ht="15.75" thickBot="1">
      <c r="A497" s="91"/>
      <c r="B497" s="510" t="s">
        <v>232</v>
      </c>
      <c r="C497" s="511"/>
      <c r="D497" s="511"/>
      <c r="E497" s="511"/>
      <c r="F497" s="511"/>
      <c r="G497" s="511"/>
      <c r="H497" s="512" t="s">
        <v>233</v>
      </c>
      <c r="I497" s="513" t="s">
        <v>233</v>
      </c>
      <c r="J497" s="513" t="s">
        <v>233</v>
      </c>
      <c r="K497" s="513" t="s">
        <v>233</v>
      </c>
      <c r="L497" s="513" t="s">
        <v>233</v>
      </c>
      <c r="M497" s="513" t="s">
        <v>233</v>
      </c>
      <c r="N497" s="513" t="s">
        <v>233</v>
      </c>
      <c r="O497" s="513" t="s">
        <v>233</v>
      </c>
      <c r="P497" s="513" t="s">
        <v>233</v>
      </c>
      <c r="Q497" s="513" t="s">
        <v>233</v>
      </c>
      <c r="R497" s="513"/>
      <c r="S497" s="513"/>
      <c r="T497" s="513"/>
      <c r="U497" s="513"/>
      <c r="V497" s="513" t="s">
        <v>233</v>
      </c>
      <c r="W497" s="513" t="s">
        <v>233</v>
      </c>
      <c r="X497" s="513" t="s">
        <v>233</v>
      </c>
      <c r="Y497" s="513" t="s">
        <v>233</v>
      </c>
      <c r="Z497" s="513" t="s">
        <v>233</v>
      </c>
      <c r="AA497" s="513" t="s">
        <v>233</v>
      </c>
      <c r="AB497" s="513" t="s">
        <v>233</v>
      </c>
      <c r="AC497" s="514" t="s">
        <v>233</v>
      </c>
      <c r="AD497" s="121">
        <f t="shared" si="18"/>
        <v>0</v>
      </c>
      <c r="AE497" s="91" t="s">
        <v>1820</v>
      </c>
      <c r="AG497" s="77"/>
      <c r="AH497" s="151">
        <f>'Alimentazione CE Costi'!H840</f>
        <v>0</v>
      </c>
      <c r="AI497" s="151">
        <f>'Alimentazione CE Costi'!I840</f>
        <v>14821</v>
      </c>
      <c r="AL497" s="151">
        <f>'Alimentazione CE Costi'!L840</f>
        <v>0</v>
      </c>
    </row>
    <row r="498" spans="1:38" s="84" customFormat="1" ht="15.75" thickBot="1">
      <c r="A498" s="104"/>
      <c r="B498" s="474" t="s">
        <v>234</v>
      </c>
      <c r="C498" s="475"/>
      <c r="D498" s="475"/>
      <c r="E498" s="475"/>
      <c r="F498" s="475"/>
      <c r="G498" s="475"/>
      <c r="H498" s="476" t="s">
        <v>235</v>
      </c>
      <c r="I498" s="477" t="s">
        <v>235</v>
      </c>
      <c r="J498" s="477" t="s">
        <v>235</v>
      </c>
      <c r="K498" s="477" t="s">
        <v>235</v>
      </c>
      <c r="L498" s="477" t="s">
        <v>235</v>
      </c>
      <c r="M498" s="477" t="s">
        <v>235</v>
      </c>
      <c r="N498" s="477" t="s">
        <v>235</v>
      </c>
      <c r="O498" s="477" t="s">
        <v>235</v>
      </c>
      <c r="P498" s="477" t="s">
        <v>235</v>
      </c>
      <c r="Q498" s="477" t="s">
        <v>235</v>
      </c>
      <c r="R498" s="477"/>
      <c r="S498" s="477"/>
      <c r="T498" s="477"/>
      <c r="U498" s="477"/>
      <c r="V498" s="477" t="s">
        <v>235</v>
      </c>
      <c r="W498" s="477" t="s">
        <v>235</v>
      </c>
      <c r="X498" s="477" t="s">
        <v>235</v>
      </c>
      <c r="Y498" s="477" t="s">
        <v>235</v>
      </c>
      <c r="Z498" s="477" t="s">
        <v>235</v>
      </c>
      <c r="AA498" s="477" t="s">
        <v>235</v>
      </c>
      <c r="AB498" s="477" t="s">
        <v>235</v>
      </c>
      <c r="AC498" s="478" t="s">
        <v>235</v>
      </c>
      <c r="AD498" s="134">
        <f>AD442-AD467</f>
        <v>0</v>
      </c>
      <c r="AE498" s="106" t="s">
        <v>930</v>
      </c>
      <c r="AF498" s="76" t="s">
        <v>1821</v>
      </c>
      <c r="AG498" s="77"/>
      <c r="AH498" s="167">
        <f>AH442-AH467</f>
        <v>0</v>
      </c>
      <c r="AI498" s="167">
        <f>AI442-AI467</f>
        <v>1013553</v>
      </c>
      <c r="AL498" s="167">
        <f>AL442-AL467</f>
        <v>0</v>
      </c>
    </row>
    <row r="499" spans="1:38" s="84" customFormat="1" ht="15">
      <c r="A499" s="93"/>
      <c r="B499" s="505" t="s">
        <v>236</v>
      </c>
      <c r="C499" s="506"/>
      <c r="D499" s="506"/>
      <c r="E499" s="506"/>
      <c r="F499" s="506"/>
      <c r="G499" s="506"/>
      <c r="H499" s="507" t="s">
        <v>237</v>
      </c>
      <c r="I499" s="508" t="s">
        <v>237</v>
      </c>
      <c r="J499" s="508" t="s">
        <v>237</v>
      </c>
      <c r="K499" s="508" t="s">
        <v>237</v>
      </c>
      <c r="L499" s="508" t="s">
        <v>237</v>
      </c>
      <c r="M499" s="508" t="s">
        <v>237</v>
      </c>
      <c r="N499" s="508" t="s">
        <v>237</v>
      </c>
      <c r="O499" s="508" t="s">
        <v>237</v>
      </c>
      <c r="P499" s="508" t="s">
        <v>237</v>
      </c>
      <c r="Q499" s="508" t="s">
        <v>237</v>
      </c>
      <c r="R499" s="508"/>
      <c r="S499" s="508"/>
      <c r="T499" s="508"/>
      <c r="U499" s="508"/>
      <c r="V499" s="508" t="s">
        <v>237</v>
      </c>
      <c r="W499" s="508" t="s">
        <v>237</v>
      </c>
      <c r="X499" s="508" t="s">
        <v>237</v>
      </c>
      <c r="Y499" s="508" t="s">
        <v>237</v>
      </c>
      <c r="Z499" s="508" t="s">
        <v>237</v>
      </c>
      <c r="AA499" s="508" t="s">
        <v>237</v>
      </c>
      <c r="AB499" s="508" t="s">
        <v>237</v>
      </c>
      <c r="AC499" s="509" t="s">
        <v>237</v>
      </c>
      <c r="AD499" s="138">
        <f>AD136-AD417+AD436+AD440+AD498</f>
        <v>13373</v>
      </c>
      <c r="AE499" s="109" t="s">
        <v>930</v>
      </c>
      <c r="AG499" s="77"/>
      <c r="AH499" s="171">
        <f>AH136-AH417+AH436+AH440+AH498</f>
        <v>13373000</v>
      </c>
      <c r="AI499" s="171">
        <f>AI136-AI417+AI436+AI440+AI498</f>
        <v>7731933.559999943</v>
      </c>
      <c r="AL499" s="171">
        <f>AL136-AL417+AL436+AL440+AL498</f>
        <v>8882112.119999975</v>
      </c>
    </row>
    <row r="500" spans="1:38" s="84" customFormat="1" ht="15">
      <c r="A500" s="83"/>
      <c r="B500" s="487"/>
      <c r="C500" s="488"/>
      <c r="D500" s="488"/>
      <c r="E500" s="488"/>
      <c r="F500" s="488"/>
      <c r="G500" s="488"/>
      <c r="H500" s="502" t="s">
        <v>238</v>
      </c>
      <c r="I500" s="503" t="s">
        <v>238</v>
      </c>
      <c r="J500" s="503" t="s">
        <v>238</v>
      </c>
      <c r="K500" s="503" t="s">
        <v>238</v>
      </c>
      <c r="L500" s="503" t="s">
        <v>238</v>
      </c>
      <c r="M500" s="503" t="s">
        <v>238</v>
      </c>
      <c r="N500" s="503" t="s">
        <v>238</v>
      </c>
      <c r="O500" s="503" t="s">
        <v>238</v>
      </c>
      <c r="P500" s="503" t="s">
        <v>238</v>
      </c>
      <c r="Q500" s="503" t="s">
        <v>238</v>
      </c>
      <c r="R500" s="503"/>
      <c r="S500" s="503"/>
      <c r="T500" s="503"/>
      <c r="U500" s="503"/>
      <c r="V500" s="503" t="s">
        <v>238</v>
      </c>
      <c r="W500" s="503" t="s">
        <v>238</v>
      </c>
      <c r="X500" s="503" t="s">
        <v>238</v>
      </c>
      <c r="Y500" s="503" t="s">
        <v>238</v>
      </c>
      <c r="Z500" s="503" t="s">
        <v>238</v>
      </c>
      <c r="AA500" s="503" t="s">
        <v>238</v>
      </c>
      <c r="AB500" s="503" t="s">
        <v>238</v>
      </c>
      <c r="AC500" s="504" t="s">
        <v>238</v>
      </c>
      <c r="AD500" s="139"/>
      <c r="AE500" s="83" t="s">
        <v>1820</v>
      </c>
      <c r="AG500" s="77"/>
      <c r="AH500" s="160"/>
      <c r="AI500" s="160"/>
      <c r="AL500" s="160"/>
    </row>
    <row r="501" spans="1:38" s="84" customFormat="1" ht="15">
      <c r="A501" s="75"/>
      <c r="B501" s="408" t="s">
        <v>239</v>
      </c>
      <c r="C501" s="409"/>
      <c r="D501" s="409"/>
      <c r="E501" s="409"/>
      <c r="F501" s="409"/>
      <c r="G501" s="409"/>
      <c r="H501" s="424" t="s">
        <v>240</v>
      </c>
      <c r="I501" s="425" t="s">
        <v>240</v>
      </c>
      <c r="J501" s="425" t="s">
        <v>240</v>
      </c>
      <c r="K501" s="425" t="s">
        <v>240</v>
      </c>
      <c r="L501" s="425" t="s">
        <v>240</v>
      </c>
      <c r="M501" s="425" t="s">
        <v>240</v>
      </c>
      <c r="N501" s="425" t="s">
        <v>240</v>
      </c>
      <c r="O501" s="425" t="s">
        <v>240</v>
      </c>
      <c r="P501" s="425" t="s">
        <v>240</v>
      </c>
      <c r="Q501" s="425" t="s">
        <v>240</v>
      </c>
      <c r="R501" s="425"/>
      <c r="S501" s="425"/>
      <c r="T501" s="425"/>
      <c r="U501" s="425"/>
      <c r="V501" s="425" t="s">
        <v>240</v>
      </c>
      <c r="W501" s="425" t="s">
        <v>240</v>
      </c>
      <c r="X501" s="425" t="s">
        <v>240</v>
      </c>
      <c r="Y501" s="425" t="s">
        <v>240</v>
      </c>
      <c r="Z501" s="425" t="s">
        <v>240</v>
      </c>
      <c r="AA501" s="425" t="s">
        <v>240</v>
      </c>
      <c r="AB501" s="425" t="s">
        <v>240</v>
      </c>
      <c r="AC501" s="426" t="s">
        <v>240</v>
      </c>
      <c r="AD501" s="119">
        <f>SUM(AD502:AD505)</f>
        <v>13129</v>
      </c>
      <c r="AE501" s="75" t="s">
        <v>1820</v>
      </c>
      <c r="AF501" s="76" t="s">
        <v>1821</v>
      </c>
      <c r="AG501" s="77"/>
      <c r="AH501" s="149">
        <f>SUM(AH502:AH505)</f>
        <v>13129000</v>
      </c>
      <c r="AI501" s="149">
        <f>SUM(AI502:AI505)</f>
        <v>13151920</v>
      </c>
      <c r="AL501" s="149">
        <f>SUM(AL502:AL505)</f>
        <v>8707289.85</v>
      </c>
    </row>
    <row r="502" spans="1:38" s="84" customFormat="1" ht="15">
      <c r="A502" s="94"/>
      <c r="B502" s="396" t="s">
        <v>241</v>
      </c>
      <c r="C502" s="397"/>
      <c r="D502" s="397"/>
      <c r="E502" s="397"/>
      <c r="F502" s="397"/>
      <c r="G502" s="397"/>
      <c r="H502" s="398" t="s">
        <v>1341</v>
      </c>
      <c r="I502" s="399" t="s">
        <v>1341</v>
      </c>
      <c r="J502" s="399" t="s">
        <v>1341</v>
      </c>
      <c r="K502" s="399" t="s">
        <v>1341</v>
      </c>
      <c r="L502" s="399" t="s">
        <v>1341</v>
      </c>
      <c r="M502" s="399" t="s">
        <v>1341</v>
      </c>
      <c r="N502" s="399" t="s">
        <v>1341</v>
      </c>
      <c r="O502" s="399" t="s">
        <v>1341</v>
      </c>
      <c r="P502" s="399" t="s">
        <v>1341</v>
      </c>
      <c r="Q502" s="399" t="s">
        <v>1341</v>
      </c>
      <c r="R502" s="399"/>
      <c r="S502" s="399"/>
      <c r="T502" s="399"/>
      <c r="U502" s="399"/>
      <c r="V502" s="399" t="s">
        <v>1341</v>
      </c>
      <c r="W502" s="399" t="s">
        <v>1341</v>
      </c>
      <c r="X502" s="399" t="s">
        <v>1341</v>
      </c>
      <c r="Y502" s="399" t="s">
        <v>1341</v>
      </c>
      <c r="Z502" s="399" t="s">
        <v>1341</v>
      </c>
      <c r="AA502" s="399" t="s">
        <v>1341</v>
      </c>
      <c r="AB502" s="399" t="s">
        <v>1341</v>
      </c>
      <c r="AC502" s="400" t="s">
        <v>1341</v>
      </c>
      <c r="AD502" s="121">
        <f>ROUND((AH502/1000),0)</f>
        <v>12779</v>
      </c>
      <c r="AE502" s="83" t="s">
        <v>1820</v>
      </c>
      <c r="AG502" s="77"/>
      <c r="AH502" s="151">
        <f>'Alimentazione CE Costi'!H842</f>
        <v>12779000</v>
      </c>
      <c r="AI502" s="151">
        <f>'Alimentazione CE Costi'!I842</f>
        <v>12805560</v>
      </c>
      <c r="AL502" s="151">
        <f>'Alimentazione CE Costi'!L842</f>
        <v>8707289.85</v>
      </c>
    </row>
    <row r="503" spans="1:38" s="84" customFormat="1" ht="15">
      <c r="A503" s="94"/>
      <c r="B503" s="396" t="s">
        <v>242</v>
      </c>
      <c r="C503" s="397"/>
      <c r="D503" s="397"/>
      <c r="E503" s="397"/>
      <c r="F503" s="397"/>
      <c r="G503" s="397"/>
      <c r="H503" s="398" t="s">
        <v>1342</v>
      </c>
      <c r="I503" s="399" t="s">
        <v>1342</v>
      </c>
      <c r="J503" s="399" t="s">
        <v>1342</v>
      </c>
      <c r="K503" s="399" t="s">
        <v>1342</v>
      </c>
      <c r="L503" s="399" t="s">
        <v>1342</v>
      </c>
      <c r="M503" s="399" t="s">
        <v>1342</v>
      </c>
      <c r="N503" s="399" t="s">
        <v>1342</v>
      </c>
      <c r="O503" s="399" t="s">
        <v>1342</v>
      </c>
      <c r="P503" s="399" t="s">
        <v>1342</v>
      </c>
      <c r="Q503" s="399" t="s">
        <v>1342</v>
      </c>
      <c r="R503" s="399"/>
      <c r="S503" s="399"/>
      <c r="T503" s="399"/>
      <c r="U503" s="399"/>
      <c r="V503" s="399" t="s">
        <v>1342</v>
      </c>
      <c r="W503" s="399" t="s">
        <v>1342</v>
      </c>
      <c r="X503" s="399" t="s">
        <v>1342</v>
      </c>
      <c r="Y503" s="399" t="s">
        <v>1342</v>
      </c>
      <c r="Z503" s="399" t="s">
        <v>1342</v>
      </c>
      <c r="AA503" s="399" t="s">
        <v>1342</v>
      </c>
      <c r="AB503" s="399" t="s">
        <v>1342</v>
      </c>
      <c r="AC503" s="400" t="s">
        <v>1342</v>
      </c>
      <c r="AD503" s="121">
        <f>ROUND((AH503/1000),0)</f>
        <v>210</v>
      </c>
      <c r="AE503" s="83" t="s">
        <v>1820</v>
      </c>
      <c r="AG503" s="77"/>
      <c r="AH503" s="151">
        <f>'Alimentazione CE Costi'!H843</f>
        <v>210000</v>
      </c>
      <c r="AI503" s="151">
        <f>'Alimentazione CE Costi'!I843</f>
        <v>211667</v>
      </c>
      <c r="AL503" s="151">
        <f>'Alimentazione CE Costi'!L843</f>
        <v>0</v>
      </c>
    </row>
    <row r="504" spans="1:38" s="84" customFormat="1" ht="15">
      <c r="A504" s="94"/>
      <c r="B504" s="396" t="s">
        <v>243</v>
      </c>
      <c r="C504" s="397"/>
      <c r="D504" s="397"/>
      <c r="E504" s="397"/>
      <c r="F504" s="397"/>
      <c r="G504" s="397"/>
      <c r="H504" s="398" t="s">
        <v>1343</v>
      </c>
      <c r="I504" s="399" t="s">
        <v>1343</v>
      </c>
      <c r="J504" s="399" t="s">
        <v>1343</v>
      </c>
      <c r="K504" s="399" t="s">
        <v>1343</v>
      </c>
      <c r="L504" s="399" t="s">
        <v>1343</v>
      </c>
      <c r="M504" s="399" t="s">
        <v>1343</v>
      </c>
      <c r="N504" s="399" t="s">
        <v>1343</v>
      </c>
      <c r="O504" s="399" t="s">
        <v>1343</v>
      </c>
      <c r="P504" s="399" t="s">
        <v>1343</v>
      </c>
      <c r="Q504" s="399" t="s">
        <v>1343</v>
      </c>
      <c r="R504" s="399"/>
      <c r="S504" s="399"/>
      <c r="T504" s="399"/>
      <c r="U504" s="399"/>
      <c r="V504" s="399" t="s">
        <v>1343</v>
      </c>
      <c r="W504" s="399" t="s">
        <v>1343</v>
      </c>
      <c r="X504" s="399" t="s">
        <v>1343</v>
      </c>
      <c r="Y504" s="399" t="s">
        <v>1343</v>
      </c>
      <c r="Z504" s="399" t="s">
        <v>1343</v>
      </c>
      <c r="AA504" s="399" t="s">
        <v>1343</v>
      </c>
      <c r="AB504" s="399" t="s">
        <v>1343</v>
      </c>
      <c r="AC504" s="400" t="s">
        <v>1343</v>
      </c>
      <c r="AD504" s="121">
        <f>ROUND((AH504/1000),0)</f>
        <v>140</v>
      </c>
      <c r="AE504" s="83" t="s">
        <v>1820</v>
      </c>
      <c r="AG504" s="77"/>
      <c r="AH504" s="151">
        <f>'Alimentazione CE Costi'!H844</f>
        <v>140000</v>
      </c>
      <c r="AI504" s="151">
        <f>'Alimentazione CE Costi'!I844</f>
        <v>134693</v>
      </c>
      <c r="AL504" s="151">
        <f>'Alimentazione CE Costi'!L844</f>
        <v>0</v>
      </c>
    </row>
    <row r="505" spans="1:38" s="84" customFormat="1" ht="15">
      <c r="A505" s="94"/>
      <c r="B505" s="396" t="s">
        <v>244</v>
      </c>
      <c r="C505" s="397"/>
      <c r="D505" s="397"/>
      <c r="E505" s="397"/>
      <c r="F505" s="397"/>
      <c r="G505" s="397"/>
      <c r="H505" s="398" t="s">
        <v>1344</v>
      </c>
      <c r="I505" s="399" t="s">
        <v>1345</v>
      </c>
      <c r="J505" s="399" t="s">
        <v>1345</v>
      </c>
      <c r="K505" s="399" t="s">
        <v>1345</v>
      </c>
      <c r="L505" s="399" t="s">
        <v>1345</v>
      </c>
      <c r="M505" s="399" t="s">
        <v>1345</v>
      </c>
      <c r="N505" s="399" t="s">
        <v>1345</v>
      </c>
      <c r="O505" s="399" t="s">
        <v>1345</v>
      </c>
      <c r="P505" s="399" t="s">
        <v>1345</v>
      </c>
      <c r="Q505" s="399" t="s">
        <v>1345</v>
      </c>
      <c r="R505" s="399"/>
      <c r="S505" s="399"/>
      <c r="T505" s="399"/>
      <c r="U505" s="399"/>
      <c r="V505" s="399" t="s">
        <v>1345</v>
      </c>
      <c r="W505" s="399" t="s">
        <v>1345</v>
      </c>
      <c r="X505" s="399" t="s">
        <v>1345</v>
      </c>
      <c r="Y505" s="399" t="s">
        <v>1345</v>
      </c>
      <c r="Z505" s="399" t="s">
        <v>1345</v>
      </c>
      <c r="AA505" s="399" t="s">
        <v>1345</v>
      </c>
      <c r="AB505" s="399" t="s">
        <v>1345</v>
      </c>
      <c r="AC505" s="400" t="s">
        <v>1345</v>
      </c>
      <c r="AD505" s="121">
        <f>ROUND((AH505/1000),0)</f>
        <v>0</v>
      </c>
      <c r="AE505" s="83" t="s">
        <v>1820</v>
      </c>
      <c r="AG505" s="77"/>
      <c r="AH505" s="151">
        <f>'Alimentazione CE Costi'!H845</f>
        <v>0</v>
      </c>
      <c r="AI505" s="151">
        <f>'Alimentazione CE Costi'!I845</f>
        <v>0</v>
      </c>
      <c r="AL505" s="151">
        <f>'Alimentazione CE Costi'!L845</f>
        <v>0</v>
      </c>
    </row>
    <row r="506" spans="1:38" s="84" customFormat="1" ht="15">
      <c r="A506" s="75"/>
      <c r="B506" s="408" t="s">
        <v>245</v>
      </c>
      <c r="C506" s="409"/>
      <c r="D506" s="409"/>
      <c r="E506" s="409"/>
      <c r="F506" s="409"/>
      <c r="G506" s="409"/>
      <c r="H506" s="424" t="s">
        <v>246</v>
      </c>
      <c r="I506" s="425" t="s">
        <v>246</v>
      </c>
      <c r="J506" s="425" t="s">
        <v>246</v>
      </c>
      <c r="K506" s="425" t="s">
        <v>246</v>
      </c>
      <c r="L506" s="425" t="s">
        <v>246</v>
      </c>
      <c r="M506" s="425" t="s">
        <v>246</v>
      </c>
      <c r="N506" s="425" t="s">
        <v>246</v>
      </c>
      <c r="O506" s="425" t="s">
        <v>246</v>
      </c>
      <c r="P506" s="425" t="s">
        <v>246</v>
      </c>
      <c r="Q506" s="425" t="s">
        <v>246</v>
      </c>
      <c r="R506" s="425"/>
      <c r="S506" s="425"/>
      <c r="T506" s="425"/>
      <c r="U506" s="425"/>
      <c r="V506" s="425" t="s">
        <v>246</v>
      </c>
      <c r="W506" s="425" t="s">
        <v>246</v>
      </c>
      <c r="X506" s="425" t="s">
        <v>246</v>
      </c>
      <c r="Y506" s="425" t="s">
        <v>246</v>
      </c>
      <c r="Z506" s="425" t="s">
        <v>246</v>
      </c>
      <c r="AA506" s="425" t="s">
        <v>246</v>
      </c>
      <c r="AB506" s="425" t="s">
        <v>246</v>
      </c>
      <c r="AC506" s="426" t="s">
        <v>246</v>
      </c>
      <c r="AD506" s="119">
        <f>SUM(AD507:AD508)</f>
        <v>244</v>
      </c>
      <c r="AE506" s="75" t="s">
        <v>1820</v>
      </c>
      <c r="AF506" s="76" t="s">
        <v>1821</v>
      </c>
      <c r="AG506" s="77"/>
      <c r="AH506" s="149">
        <f>SUM(AH507:AH508)</f>
        <v>244000</v>
      </c>
      <c r="AI506" s="149">
        <f>SUM(AI507:AI508)</f>
        <v>244822</v>
      </c>
      <c r="AL506" s="149">
        <f>SUM(AL507:AL508)</f>
        <v>174822.27</v>
      </c>
    </row>
    <row r="507" spans="1:38" s="84" customFormat="1" ht="15">
      <c r="A507" s="83"/>
      <c r="B507" s="396" t="s">
        <v>247</v>
      </c>
      <c r="C507" s="397"/>
      <c r="D507" s="397"/>
      <c r="E507" s="397"/>
      <c r="F507" s="397"/>
      <c r="G507" s="397"/>
      <c r="H507" s="398" t="s">
        <v>248</v>
      </c>
      <c r="I507" s="399" t="s">
        <v>248</v>
      </c>
      <c r="J507" s="399" t="s">
        <v>248</v>
      </c>
      <c r="K507" s="399" t="s">
        <v>248</v>
      </c>
      <c r="L507" s="399" t="s">
        <v>248</v>
      </c>
      <c r="M507" s="399" t="s">
        <v>248</v>
      </c>
      <c r="N507" s="399" t="s">
        <v>248</v>
      </c>
      <c r="O507" s="399" t="s">
        <v>248</v>
      </c>
      <c r="P507" s="399" t="s">
        <v>248</v>
      </c>
      <c r="Q507" s="399" t="s">
        <v>248</v>
      </c>
      <c r="R507" s="399"/>
      <c r="S507" s="399"/>
      <c r="T507" s="399"/>
      <c r="U507" s="399"/>
      <c r="V507" s="399" t="s">
        <v>248</v>
      </c>
      <c r="W507" s="399" t="s">
        <v>248</v>
      </c>
      <c r="X507" s="399" t="s">
        <v>248</v>
      </c>
      <c r="Y507" s="399" t="s">
        <v>248</v>
      </c>
      <c r="Z507" s="399" t="s">
        <v>248</v>
      </c>
      <c r="AA507" s="399" t="s">
        <v>248</v>
      </c>
      <c r="AB507" s="399" t="s">
        <v>248</v>
      </c>
      <c r="AC507" s="400" t="s">
        <v>248</v>
      </c>
      <c r="AD507" s="121">
        <f>ROUND((AH507/1000),0)</f>
        <v>190</v>
      </c>
      <c r="AE507" s="83" t="s">
        <v>1820</v>
      </c>
      <c r="AG507" s="77"/>
      <c r="AH507" s="151">
        <f>'Alimentazione CE Costi'!H847</f>
        <v>190000</v>
      </c>
      <c r="AI507" s="151">
        <f>'Alimentazione CE Costi'!I847</f>
        <v>191168</v>
      </c>
      <c r="AL507" s="151">
        <f>'Alimentazione CE Costi'!L847</f>
        <v>121168.4</v>
      </c>
    </row>
    <row r="508" spans="1:38" s="84" customFormat="1" ht="15">
      <c r="A508" s="83"/>
      <c r="B508" s="396" t="s">
        <v>249</v>
      </c>
      <c r="C508" s="397"/>
      <c r="D508" s="397"/>
      <c r="E508" s="397"/>
      <c r="F508" s="397"/>
      <c r="G508" s="397"/>
      <c r="H508" s="398" t="s">
        <v>250</v>
      </c>
      <c r="I508" s="399" t="s">
        <v>250</v>
      </c>
      <c r="J508" s="399" t="s">
        <v>250</v>
      </c>
      <c r="K508" s="399" t="s">
        <v>250</v>
      </c>
      <c r="L508" s="399" t="s">
        <v>250</v>
      </c>
      <c r="M508" s="399" t="s">
        <v>250</v>
      </c>
      <c r="N508" s="399" t="s">
        <v>250</v>
      </c>
      <c r="O508" s="399" t="s">
        <v>250</v>
      </c>
      <c r="P508" s="399" t="s">
        <v>250</v>
      </c>
      <c r="Q508" s="399" t="s">
        <v>250</v>
      </c>
      <c r="R508" s="399"/>
      <c r="S508" s="399"/>
      <c r="T508" s="399"/>
      <c r="U508" s="399"/>
      <c r="V508" s="399" t="s">
        <v>250</v>
      </c>
      <c r="W508" s="399" t="s">
        <v>250</v>
      </c>
      <c r="X508" s="399" t="s">
        <v>250</v>
      </c>
      <c r="Y508" s="399" t="s">
        <v>250</v>
      </c>
      <c r="Z508" s="399" t="s">
        <v>250</v>
      </c>
      <c r="AA508" s="399" t="s">
        <v>250</v>
      </c>
      <c r="AB508" s="399" t="s">
        <v>250</v>
      </c>
      <c r="AC508" s="400" t="s">
        <v>250</v>
      </c>
      <c r="AD508" s="121">
        <f>ROUND((AH508/1000),0)</f>
        <v>54</v>
      </c>
      <c r="AE508" s="83" t="s">
        <v>1820</v>
      </c>
      <c r="AG508" s="77"/>
      <c r="AH508" s="151">
        <f>'Alimentazione CE Costi'!H848</f>
        <v>54000</v>
      </c>
      <c r="AI508" s="151">
        <f>'Alimentazione CE Costi'!I848</f>
        <v>53654</v>
      </c>
      <c r="AL508" s="151">
        <f>'Alimentazione CE Costi'!L848</f>
        <v>53653.87</v>
      </c>
    </row>
    <row r="509" spans="1:38" s="84" customFormat="1" ht="15">
      <c r="A509" s="75"/>
      <c r="B509" s="408" t="s">
        <v>251</v>
      </c>
      <c r="C509" s="409"/>
      <c r="D509" s="409"/>
      <c r="E509" s="409"/>
      <c r="F509" s="409"/>
      <c r="G509" s="409"/>
      <c r="H509" s="424" t="s">
        <v>252</v>
      </c>
      <c r="I509" s="425" t="s">
        <v>252</v>
      </c>
      <c r="J509" s="425" t="s">
        <v>252</v>
      </c>
      <c r="K509" s="425" t="s">
        <v>252</v>
      </c>
      <c r="L509" s="425" t="s">
        <v>252</v>
      </c>
      <c r="M509" s="425" t="s">
        <v>252</v>
      </c>
      <c r="N509" s="425" t="s">
        <v>252</v>
      </c>
      <c r="O509" s="425" t="s">
        <v>252</v>
      </c>
      <c r="P509" s="425" t="s">
        <v>252</v>
      </c>
      <c r="Q509" s="425" t="s">
        <v>252</v>
      </c>
      <c r="R509" s="425"/>
      <c r="S509" s="425"/>
      <c r="T509" s="425"/>
      <c r="U509" s="425"/>
      <c r="V509" s="425" t="s">
        <v>252</v>
      </c>
      <c r="W509" s="425" t="s">
        <v>252</v>
      </c>
      <c r="X509" s="425" t="s">
        <v>252</v>
      </c>
      <c r="Y509" s="425" t="s">
        <v>252</v>
      </c>
      <c r="Z509" s="425" t="s">
        <v>252</v>
      </c>
      <c r="AA509" s="425" t="s">
        <v>252</v>
      </c>
      <c r="AB509" s="425" t="s">
        <v>252</v>
      </c>
      <c r="AC509" s="426" t="s">
        <v>252</v>
      </c>
      <c r="AD509" s="119">
        <f>ROUND((AH509/1000),0)</f>
        <v>0</v>
      </c>
      <c r="AE509" s="75" t="s">
        <v>1820</v>
      </c>
      <c r="AF509" s="76"/>
      <c r="AG509" s="77"/>
      <c r="AH509" s="149">
        <f>'Alimentazione CE Costi'!H849</f>
        <v>0</v>
      </c>
      <c r="AI509" s="149">
        <f>'Alimentazione CE Costi'!I849</f>
        <v>0</v>
      </c>
      <c r="AL509" s="149">
        <f>'Alimentazione CE Costi'!L849</f>
        <v>0</v>
      </c>
    </row>
    <row r="510" spans="1:38" s="84" customFormat="1" ht="15.75" thickBot="1">
      <c r="A510" s="91"/>
      <c r="B510" s="538" t="s">
        <v>253</v>
      </c>
      <c r="C510" s="539"/>
      <c r="D510" s="539"/>
      <c r="E510" s="539"/>
      <c r="F510" s="539"/>
      <c r="G510" s="539"/>
      <c r="H510" s="540" t="s">
        <v>254</v>
      </c>
      <c r="I510" s="541" t="s">
        <v>254</v>
      </c>
      <c r="J510" s="541" t="s">
        <v>254</v>
      </c>
      <c r="K510" s="541" t="s">
        <v>254</v>
      </c>
      <c r="L510" s="541" t="s">
        <v>254</v>
      </c>
      <c r="M510" s="541" t="s">
        <v>254</v>
      </c>
      <c r="N510" s="541" t="s">
        <v>254</v>
      </c>
      <c r="O510" s="541" t="s">
        <v>254</v>
      </c>
      <c r="P510" s="541" t="s">
        <v>254</v>
      </c>
      <c r="Q510" s="541" t="s">
        <v>254</v>
      </c>
      <c r="R510" s="541"/>
      <c r="S510" s="541"/>
      <c r="T510" s="541"/>
      <c r="U510" s="541"/>
      <c r="V510" s="541" t="s">
        <v>254</v>
      </c>
      <c r="W510" s="541" t="s">
        <v>254</v>
      </c>
      <c r="X510" s="541" t="s">
        <v>254</v>
      </c>
      <c r="Y510" s="541" t="s">
        <v>254</v>
      </c>
      <c r="Z510" s="541" t="s">
        <v>254</v>
      </c>
      <c r="AA510" s="541" t="s">
        <v>254</v>
      </c>
      <c r="AB510" s="541" t="s">
        <v>254</v>
      </c>
      <c r="AC510" s="542" t="s">
        <v>254</v>
      </c>
      <c r="AD510" s="140">
        <f>AD501+AD506+AD509</f>
        <v>13373</v>
      </c>
      <c r="AE510" s="91" t="s">
        <v>1820</v>
      </c>
      <c r="AF510" s="76" t="s">
        <v>1821</v>
      </c>
      <c r="AG510" s="77"/>
      <c r="AH510" s="172">
        <f>AH501+AH506+AH509</f>
        <v>13373000</v>
      </c>
      <c r="AI510" s="172">
        <f>AI501+AI506+AI509</f>
        <v>13396742</v>
      </c>
      <c r="AL510" s="172">
        <f>AL501+AL506+AL509</f>
        <v>8882112.12</v>
      </c>
    </row>
    <row r="511" spans="1:38" s="84" customFormat="1" ht="15.75" thickBot="1">
      <c r="A511" s="110"/>
      <c r="B511" s="526" t="s">
        <v>255</v>
      </c>
      <c r="C511" s="527"/>
      <c r="D511" s="527"/>
      <c r="E511" s="527"/>
      <c r="F511" s="527"/>
      <c r="G511" s="527"/>
      <c r="H511" s="528" t="s">
        <v>256</v>
      </c>
      <c r="I511" s="529" t="s">
        <v>256</v>
      </c>
      <c r="J511" s="529" t="s">
        <v>256</v>
      </c>
      <c r="K511" s="529" t="s">
        <v>256</v>
      </c>
      <c r="L511" s="529" t="s">
        <v>256</v>
      </c>
      <c r="M511" s="529" t="s">
        <v>256</v>
      </c>
      <c r="N511" s="529" t="s">
        <v>256</v>
      </c>
      <c r="O511" s="529" t="s">
        <v>256</v>
      </c>
      <c r="P511" s="529" t="s">
        <v>256</v>
      </c>
      <c r="Q511" s="529" t="s">
        <v>256</v>
      </c>
      <c r="R511" s="529"/>
      <c r="S511" s="529"/>
      <c r="T511" s="529"/>
      <c r="U511" s="529"/>
      <c r="V511" s="529" t="s">
        <v>256</v>
      </c>
      <c r="W511" s="529" t="s">
        <v>256</v>
      </c>
      <c r="X511" s="529" t="s">
        <v>256</v>
      </c>
      <c r="Y511" s="529" t="s">
        <v>256</v>
      </c>
      <c r="Z511" s="529" t="s">
        <v>256</v>
      </c>
      <c r="AA511" s="529" t="s">
        <v>256</v>
      </c>
      <c r="AB511" s="529" t="s">
        <v>256</v>
      </c>
      <c r="AC511" s="530" t="s">
        <v>256</v>
      </c>
      <c r="AD511" s="141">
        <f>AD499-AD510</f>
        <v>0</v>
      </c>
      <c r="AE511" s="111" t="s">
        <v>930</v>
      </c>
      <c r="AF511" s="76" t="s">
        <v>1821</v>
      </c>
      <c r="AG511" s="77"/>
      <c r="AH511" s="173">
        <f>AH499-AH510</f>
        <v>0</v>
      </c>
      <c r="AI511" s="173">
        <f>AI499-AI510</f>
        <v>-5664808.440000057</v>
      </c>
      <c r="AL511" s="173">
        <f>AL499-AL510</f>
        <v>-2.421438694000244E-08</v>
      </c>
    </row>
    <row r="512" spans="1:34" s="84" customFormat="1" ht="15">
      <c r="A512" s="112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174"/>
    </row>
    <row r="513" spans="1:34" s="84" customFormat="1" ht="15">
      <c r="A513" s="112"/>
      <c r="B513" s="54" t="s">
        <v>257</v>
      </c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174"/>
    </row>
    <row r="514" spans="1:34" s="84" customFormat="1" ht="15">
      <c r="A514" s="63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174"/>
    </row>
    <row r="515" spans="1:34" s="84" customFormat="1" ht="15">
      <c r="A515" s="63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174"/>
    </row>
    <row r="516" s="54" customFormat="1" ht="12.75">
      <c r="L516" s="54" t="s">
        <v>258</v>
      </c>
    </row>
    <row r="517" spans="1:34" s="113" customFormat="1" ht="12.75">
      <c r="A517" s="63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175"/>
    </row>
    <row r="518" spans="1:34" s="84" customFormat="1" ht="15">
      <c r="A518" s="112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174"/>
    </row>
    <row r="519" spans="1:34" s="84" customFormat="1" ht="15">
      <c r="A519" s="11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41" t="s">
        <v>259</v>
      </c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174"/>
    </row>
    <row r="520" spans="1:34" s="84" customFormat="1" ht="15">
      <c r="A520" s="112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174"/>
    </row>
    <row r="521" spans="1:34" s="84" customFormat="1" ht="15">
      <c r="A521" s="112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174"/>
    </row>
    <row r="522" spans="1:34" s="84" customFormat="1" ht="15">
      <c r="A522" s="112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174"/>
    </row>
    <row r="523" spans="1:34" s="84" customFormat="1" ht="15">
      <c r="A523" s="38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41" t="s">
        <v>260</v>
      </c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174"/>
    </row>
    <row r="524" spans="1:34" s="84" customFormat="1" ht="15">
      <c r="A524" s="38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174"/>
    </row>
    <row r="525" spans="1:34" s="84" customFormat="1" ht="15">
      <c r="A525" s="38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174"/>
    </row>
    <row r="526" spans="2:33" ht="15">
      <c r="B526" s="115"/>
      <c r="C526" s="115"/>
      <c r="D526" s="115"/>
      <c r="E526" s="115"/>
      <c r="F526" s="115"/>
      <c r="G526" s="115"/>
      <c r="H526" s="46"/>
      <c r="I526" s="46"/>
      <c r="J526" s="46"/>
      <c r="K526" s="46"/>
      <c r="L526" s="46"/>
      <c r="M526" s="46"/>
      <c r="N526" s="46"/>
      <c r="O526" s="46"/>
      <c r="P526" s="41" t="s">
        <v>259</v>
      </c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</row>
    <row r="527" spans="2:33" ht="15">
      <c r="B527" s="115"/>
      <c r="C527" s="115"/>
      <c r="D527" s="115"/>
      <c r="E527" s="115"/>
      <c r="F527" s="115"/>
      <c r="G527" s="115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116"/>
      <c r="AE527" s="117"/>
      <c r="AF527" s="117"/>
      <c r="AG527" s="117"/>
    </row>
  </sheetData>
  <sheetProtection/>
  <mergeCells count="980">
    <mergeCell ref="AD1:AE2"/>
    <mergeCell ref="A18:AE18"/>
    <mergeCell ref="B510:G510"/>
    <mergeCell ref="H510:AC510"/>
    <mergeCell ref="B506:G506"/>
    <mergeCell ref="H506:AC506"/>
    <mergeCell ref="B507:G507"/>
    <mergeCell ref="H507:AC507"/>
    <mergeCell ref="B504:G504"/>
    <mergeCell ref="H504:AC504"/>
    <mergeCell ref="B505:G505"/>
    <mergeCell ref="H505:AC505"/>
    <mergeCell ref="A6:AE6"/>
    <mergeCell ref="B511:G511"/>
    <mergeCell ref="H511:AC511"/>
    <mergeCell ref="B508:G508"/>
    <mergeCell ref="H508:AC508"/>
    <mergeCell ref="B509:G509"/>
    <mergeCell ref="H509:AC509"/>
    <mergeCell ref="H500:AC500"/>
    <mergeCell ref="B501:G501"/>
    <mergeCell ref="H501:AC501"/>
    <mergeCell ref="H503:AC503"/>
    <mergeCell ref="B502:G502"/>
    <mergeCell ref="H502:AC502"/>
    <mergeCell ref="B503:G503"/>
    <mergeCell ref="B497:G497"/>
    <mergeCell ref="H497:AC497"/>
    <mergeCell ref="B498:G498"/>
    <mergeCell ref="H498:AC498"/>
    <mergeCell ref="B499:G499"/>
    <mergeCell ref="H499:AC499"/>
    <mergeCell ref="B500:G500"/>
    <mergeCell ref="B494:G494"/>
    <mergeCell ref="H494:AC494"/>
    <mergeCell ref="B495:G495"/>
    <mergeCell ref="H495:AC495"/>
    <mergeCell ref="B489:G489"/>
    <mergeCell ref="H489:AC489"/>
    <mergeCell ref="B496:G496"/>
    <mergeCell ref="H496:AC496"/>
    <mergeCell ref="B491:G491"/>
    <mergeCell ref="H487:AC487"/>
    <mergeCell ref="H491:AC491"/>
    <mergeCell ref="B492:G492"/>
    <mergeCell ref="H492:AC492"/>
    <mergeCell ref="B493:G493"/>
    <mergeCell ref="H493:AC493"/>
    <mergeCell ref="B490:G490"/>
    <mergeCell ref="H490:AC490"/>
    <mergeCell ref="B488:G488"/>
    <mergeCell ref="H488:AC488"/>
    <mergeCell ref="B482:G482"/>
    <mergeCell ref="H482:AC482"/>
    <mergeCell ref="B483:G483"/>
    <mergeCell ref="H483:AC483"/>
    <mergeCell ref="B485:G485"/>
    <mergeCell ref="H485:AC485"/>
    <mergeCell ref="B486:G486"/>
    <mergeCell ref="H486:AC486"/>
    <mergeCell ref="B487:G487"/>
    <mergeCell ref="B477:G477"/>
    <mergeCell ref="H477:AC477"/>
    <mergeCell ref="B484:G484"/>
    <mergeCell ref="H484:AC484"/>
    <mergeCell ref="B479:G479"/>
    <mergeCell ref="H479:AC479"/>
    <mergeCell ref="B480:G480"/>
    <mergeCell ref="H480:AC480"/>
    <mergeCell ref="B481:G481"/>
    <mergeCell ref="H481:AC481"/>
    <mergeCell ref="B478:G478"/>
    <mergeCell ref="H478:AC478"/>
    <mergeCell ref="B473:G473"/>
    <mergeCell ref="H473:AC473"/>
    <mergeCell ref="B474:G474"/>
    <mergeCell ref="H474:AC474"/>
    <mergeCell ref="B475:G475"/>
    <mergeCell ref="H475:AC475"/>
    <mergeCell ref="B476:G476"/>
    <mergeCell ref="H476:AC476"/>
    <mergeCell ref="B470:G470"/>
    <mergeCell ref="H470:AC470"/>
    <mergeCell ref="B471:G471"/>
    <mergeCell ref="H471:AC471"/>
    <mergeCell ref="B472:G472"/>
    <mergeCell ref="H472:AC472"/>
    <mergeCell ref="B465:G465"/>
    <mergeCell ref="H465:AC465"/>
    <mergeCell ref="B466:G466"/>
    <mergeCell ref="H466:AC466"/>
    <mergeCell ref="B463:G463"/>
    <mergeCell ref="H463:AC463"/>
    <mergeCell ref="B464:G464"/>
    <mergeCell ref="H464:AC464"/>
    <mergeCell ref="B467:G467"/>
    <mergeCell ref="H467:AC467"/>
    <mergeCell ref="B468:G468"/>
    <mergeCell ref="H468:AC468"/>
    <mergeCell ref="B469:G469"/>
    <mergeCell ref="H469:AC469"/>
    <mergeCell ref="B458:G458"/>
    <mergeCell ref="H458:AC458"/>
    <mergeCell ref="B459:G459"/>
    <mergeCell ref="H459:AC459"/>
    <mergeCell ref="B461:G461"/>
    <mergeCell ref="H461:AC461"/>
    <mergeCell ref="B462:G462"/>
    <mergeCell ref="H462:AC462"/>
    <mergeCell ref="B453:G453"/>
    <mergeCell ref="H453:AC453"/>
    <mergeCell ref="B460:G460"/>
    <mergeCell ref="H460:AC460"/>
    <mergeCell ref="B455:G455"/>
    <mergeCell ref="H455:AC455"/>
    <mergeCell ref="B456:G456"/>
    <mergeCell ref="H456:AC456"/>
    <mergeCell ref="B457:G457"/>
    <mergeCell ref="H457:AC457"/>
    <mergeCell ref="B454:G454"/>
    <mergeCell ref="H454:AC454"/>
    <mergeCell ref="B449:G449"/>
    <mergeCell ref="H449:AC449"/>
    <mergeCell ref="B450:G450"/>
    <mergeCell ref="H450:AC450"/>
    <mergeCell ref="B451:G451"/>
    <mergeCell ref="H451:AC451"/>
    <mergeCell ref="B452:G452"/>
    <mergeCell ref="H452:AC452"/>
    <mergeCell ref="B446:G446"/>
    <mergeCell ref="H446:AC446"/>
    <mergeCell ref="B447:G447"/>
    <mergeCell ref="H447:AC447"/>
    <mergeCell ref="B448:G448"/>
    <mergeCell ref="H448:AC448"/>
    <mergeCell ref="B441:G441"/>
    <mergeCell ref="H441:AC441"/>
    <mergeCell ref="B442:G442"/>
    <mergeCell ref="H442:AC442"/>
    <mergeCell ref="B439:G439"/>
    <mergeCell ref="H439:AC439"/>
    <mergeCell ref="B440:G440"/>
    <mergeCell ref="H440:AC440"/>
    <mergeCell ref="B443:G443"/>
    <mergeCell ref="H443:AC443"/>
    <mergeCell ref="B444:G444"/>
    <mergeCell ref="H444:AC444"/>
    <mergeCell ref="B445:G445"/>
    <mergeCell ref="H445:AC445"/>
    <mergeCell ref="B434:G434"/>
    <mergeCell ref="H434:AC434"/>
    <mergeCell ref="B435:G435"/>
    <mergeCell ref="H435:AC435"/>
    <mergeCell ref="B437:G437"/>
    <mergeCell ref="H437:AC437"/>
    <mergeCell ref="B438:G438"/>
    <mergeCell ref="H438:AC438"/>
    <mergeCell ref="B429:G429"/>
    <mergeCell ref="H429:AC429"/>
    <mergeCell ref="B436:G436"/>
    <mergeCell ref="H436:AC436"/>
    <mergeCell ref="B431:G431"/>
    <mergeCell ref="H431:AC431"/>
    <mergeCell ref="B432:G432"/>
    <mergeCell ref="H432:AC432"/>
    <mergeCell ref="B433:G433"/>
    <mergeCell ref="H433:AC433"/>
    <mergeCell ref="B430:G430"/>
    <mergeCell ref="H430:AC430"/>
    <mergeCell ref="B425:G425"/>
    <mergeCell ref="H425:AC425"/>
    <mergeCell ref="B426:G426"/>
    <mergeCell ref="H426:AC426"/>
    <mergeCell ref="B427:G427"/>
    <mergeCell ref="H427:AC427"/>
    <mergeCell ref="B428:G428"/>
    <mergeCell ref="H428:AC428"/>
    <mergeCell ref="B422:G422"/>
    <mergeCell ref="H422:AC422"/>
    <mergeCell ref="B423:G423"/>
    <mergeCell ref="H423:AC423"/>
    <mergeCell ref="B424:G424"/>
    <mergeCell ref="H424:AC424"/>
    <mergeCell ref="B417:G417"/>
    <mergeCell ref="H417:AC417"/>
    <mergeCell ref="B418:G418"/>
    <mergeCell ref="H418:AC418"/>
    <mergeCell ref="B415:G415"/>
    <mergeCell ref="H415:AC415"/>
    <mergeCell ref="B416:G416"/>
    <mergeCell ref="H416:AC416"/>
    <mergeCell ref="B419:G419"/>
    <mergeCell ref="H419:AC419"/>
    <mergeCell ref="B420:G420"/>
    <mergeCell ref="H420:AC420"/>
    <mergeCell ref="B421:G421"/>
    <mergeCell ref="H421:AC421"/>
    <mergeCell ref="B410:G410"/>
    <mergeCell ref="H410:AC410"/>
    <mergeCell ref="B411:G411"/>
    <mergeCell ref="H411:AC411"/>
    <mergeCell ref="B413:G413"/>
    <mergeCell ref="H413:AC413"/>
    <mergeCell ref="B414:G414"/>
    <mergeCell ref="H414:AC414"/>
    <mergeCell ref="B405:G405"/>
    <mergeCell ref="H405:AC405"/>
    <mergeCell ref="B412:G412"/>
    <mergeCell ref="H412:AC412"/>
    <mergeCell ref="B407:G407"/>
    <mergeCell ref="H407:AC407"/>
    <mergeCell ref="B408:G408"/>
    <mergeCell ref="H408:AC408"/>
    <mergeCell ref="B409:G409"/>
    <mergeCell ref="H409:AC409"/>
    <mergeCell ref="B406:G406"/>
    <mergeCell ref="H406:AC406"/>
    <mergeCell ref="B401:G401"/>
    <mergeCell ref="H401:AC401"/>
    <mergeCell ref="B402:G402"/>
    <mergeCell ref="H402:AC402"/>
    <mergeCell ref="B403:G403"/>
    <mergeCell ref="H403:AC403"/>
    <mergeCell ref="B404:G404"/>
    <mergeCell ref="H404:AC404"/>
    <mergeCell ref="B398:G398"/>
    <mergeCell ref="H398:AC398"/>
    <mergeCell ref="B399:G399"/>
    <mergeCell ref="H399:AC399"/>
    <mergeCell ref="B400:G400"/>
    <mergeCell ref="H400:AC400"/>
    <mergeCell ref="B393:G393"/>
    <mergeCell ref="H393:AC393"/>
    <mergeCell ref="B394:G394"/>
    <mergeCell ref="H394:AC394"/>
    <mergeCell ref="B391:G391"/>
    <mergeCell ref="H391:AC391"/>
    <mergeCell ref="B392:G392"/>
    <mergeCell ref="H392:AC392"/>
    <mergeCell ref="B395:G395"/>
    <mergeCell ref="H395:AC395"/>
    <mergeCell ref="B396:G396"/>
    <mergeCell ref="H396:AC396"/>
    <mergeCell ref="B397:G397"/>
    <mergeCell ref="H397:AC397"/>
    <mergeCell ref="B386:G386"/>
    <mergeCell ref="H386:AC386"/>
    <mergeCell ref="B387:G387"/>
    <mergeCell ref="H387:AC387"/>
    <mergeCell ref="B389:G389"/>
    <mergeCell ref="H389:AC389"/>
    <mergeCell ref="B390:G390"/>
    <mergeCell ref="H390:AC390"/>
    <mergeCell ref="B381:G381"/>
    <mergeCell ref="H381:AC381"/>
    <mergeCell ref="B388:G388"/>
    <mergeCell ref="H388:AC388"/>
    <mergeCell ref="B383:G383"/>
    <mergeCell ref="H383:AC383"/>
    <mergeCell ref="B384:G384"/>
    <mergeCell ref="H384:AC384"/>
    <mergeCell ref="B385:G385"/>
    <mergeCell ref="H385:AC385"/>
    <mergeCell ref="B382:G382"/>
    <mergeCell ref="H382:AC382"/>
    <mergeCell ref="B377:G377"/>
    <mergeCell ref="H377:AC377"/>
    <mergeCell ref="B378:G378"/>
    <mergeCell ref="H378:AC378"/>
    <mergeCell ref="B379:G379"/>
    <mergeCell ref="H379:AC379"/>
    <mergeCell ref="B380:G380"/>
    <mergeCell ref="H380:AC380"/>
    <mergeCell ref="B374:G374"/>
    <mergeCell ref="H374:AC374"/>
    <mergeCell ref="B375:G375"/>
    <mergeCell ref="H375:AC375"/>
    <mergeCell ref="B376:G376"/>
    <mergeCell ref="H376:AC376"/>
    <mergeCell ref="B369:G369"/>
    <mergeCell ref="H369:AC369"/>
    <mergeCell ref="B370:G370"/>
    <mergeCell ref="H370:AC370"/>
    <mergeCell ref="B367:G367"/>
    <mergeCell ref="H367:AC367"/>
    <mergeCell ref="B368:G368"/>
    <mergeCell ref="H368:AC368"/>
    <mergeCell ref="B371:G371"/>
    <mergeCell ref="H371:AC371"/>
    <mergeCell ref="B372:G372"/>
    <mergeCell ref="H372:AC372"/>
    <mergeCell ref="B373:G373"/>
    <mergeCell ref="H373:AC373"/>
    <mergeCell ref="B362:G362"/>
    <mergeCell ref="H362:AC362"/>
    <mergeCell ref="B363:G363"/>
    <mergeCell ref="H363:AC363"/>
    <mergeCell ref="B365:G365"/>
    <mergeCell ref="H365:AC365"/>
    <mergeCell ref="B366:G366"/>
    <mergeCell ref="H366:AC366"/>
    <mergeCell ref="B357:G357"/>
    <mergeCell ref="H357:AC357"/>
    <mergeCell ref="B364:G364"/>
    <mergeCell ref="H364:AC364"/>
    <mergeCell ref="B359:G359"/>
    <mergeCell ref="H359:AC359"/>
    <mergeCell ref="B360:G360"/>
    <mergeCell ref="H360:AC360"/>
    <mergeCell ref="B361:G361"/>
    <mergeCell ref="H361:AC361"/>
    <mergeCell ref="B358:G358"/>
    <mergeCell ref="H358:AC358"/>
    <mergeCell ref="B353:G353"/>
    <mergeCell ref="H353:AC353"/>
    <mergeCell ref="B354:G354"/>
    <mergeCell ref="H354:AC354"/>
    <mergeCell ref="B355:G355"/>
    <mergeCell ref="H355:AC355"/>
    <mergeCell ref="B356:G356"/>
    <mergeCell ref="H356:AC356"/>
    <mergeCell ref="B350:G350"/>
    <mergeCell ref="H350:AC350"/>
    <mergeCell ref="B351:G351"/>
    <mergeCell ref="H351:AC351"/>
    <mergeCell ref="B352:G352"/>
    <mergeCell ref="H352:AC352"/>
    <mergeCell ref="B345:G345"/>
    <mergeCell ref="H345:AC345"/>
    <mergeCell ref="B346:G346"/>
    <mergeCell ref="H346:AC346"/>
    <mergeCell ref="B343:G343"/>
    <mergeCell ref="H343:AC343"/>
    <mergeCell ref="B344:G344"/>
    <mergeCell ref="H344:AC344"/>
    <mergeCell ref="B347:G347"/>
    <mergeCell ref="H347:AC347"/>
    <mergeCell ref="B348:G348"/>
    <mergeCell ref="H348:AC348"/>
    <mergeCell ref="B349:G349"/>
    <mergeCell ref="H349:AC349"/>
    <mergeCell ref="B338:G338"/>
    <mergeCell ref="H338:AC338"/>
    <mergeCell ref="B339:G339"/>
    <mergeCell ref="H339:AC339"/>
    <mergeCell ref="B341:G341"/>
    <mergeCell ref="H341:AC341"/>
    <mergeCell ref="B342:G342"/>
    <mergeCell ref="H342:AC342"/>
    <mergeCell ref="B333:G333"/>
    <mergeCell ref="H333:AC333"/>
    <mergeCell ref="B340:G340"/>
    <mergeCell ref="H340:AC340"/>
    <mergeCell ref="B335:G335"/>
    <mergeCell ref="H335:AC335"/>
    <mergeCell ref="B336:G336"/>
    <mergeCell ref="H336:AC336"/>
    <mergeCell ref="B337:G337"/>
    <mergeCell ref="H337:AC337"/>
    <mergeCell ref="B334:G334"/>
    <mergeCell ref="H334:AC334"/>
    <mergeCell ref="B329:G329"/>
    <mergeCell ref="H329:AC329"/>
    <mergeCell ref="B330:G330"/>
    <mergeCell ref="H330:AC330"/>
    <mergeCell ref="B331:G331"/>
    <mergeCell ref="H331:AC331"/>
    <mergeCell ref="B332:G332"/>
    <mergeCell ref="H332:AC332"/>
    <mergeCell ref="B326:G326"/>
    <mergeCell ref="H326:AC326"/>
    <mergeCell ref="B327:G327"/>
    <mergeCell ref="H327:AC327"/>
    <mergeCell ref="B328:G328"/>
    <mergeCell ref="H328:AC328"/>
    <mergeCell ref="B321:G321"/>
    <mergeCell ref="H321:AC321"/>
    <mergeCell ref="B322:G322"/>
    <mergeCell ref="H322:AC322"/>
    <mergeCell ref="B319:G319"/>
    <mergeCell ref="H319:AC319"/>
    <mergeCell ref="B320:G320"/>
    <mergeCell ref="H320:AC320"/>
    <mergeCell ref="B323:G323"/>
    <mergeCell ref="H323:AC323"/>
    <mergeCell ref="B324:G324"/>
    <mergeCell ref="H324:AC324"/>
    <mergeCell ref="B325:G325"/>
    <mergeCell ref="H325:AC325"/>
    <mergeCell ref="B314:G314"/>
    <mergeCell ref="H314:AC314"/>
    <mergeCell ref="B315:G315"/>
    <mergeCell ref="H315:AC315"/>
    <mergeCell ref="B317:G317"/>
    <mergeCell ref="H317:AC317"/>
    <mergeCell ref="B318:G318"/>
    <mergeCell ref="H318:AC318"/>
    <mergeCell ref="B309:G309"/>
    <mergeCell ref="H309:AC309"/>
    <mergeCell ref="B316:G316"/>
    <mergeCell ref="H316:AC316"/>
    <mergeCell ref="B311:G311"/>
    <mergeCell ref="H311:AC311"/>
    <mergeCell ref="B312:G312"/>
    <mergeCell ref="H312:AC312"/>
    <mergeCell ref="B313:G313"/>
    <mergeCell ref="H313:AC313"/>
    <mergeCell ref="B310:G310"/>
    <mergeCell ref="H310:AC310"/>
    <mergeCell ref="B305:G305"/>
    <mergeCell ref="H305:AC305"/>
    <mergeCell ref="B306:G306"/>
    <mergeCell ref="H306:AC306"/>
    <mergeCell ref="B307:G307"/>
    <mergeCell ref="H307:AC307"/>
    <mergeCell ref="B308:G308"/>
    <mergeCell ref="H308:AC308"/>
    <mergeCell ref="B302:G302"/>
    <mergeCell ref="H302:AC302"/>
    <mergeCell ref="B303:G303"/>
    <mergeCell ref="H303:AC303"/>
    <mergeCell ref="B304:G304"/>
    <mergeCell ref="H304:AC304"/>
    <mergeCell ref="B297:G297"/>
    <mergeCell ref="H297:AC297"/>
    <mergeCell ref="B298:G298"/>
    <mergeCell ref="H298:AC298"/>
    <mergeCell ref="B295:G295"/>
    <mergeCell ref="H295:AC295"/>
    <mergeCell ref="B296:G296"/>
    <mergeCell ref="H296:AC296"/>
    <mergeCell ref="B299:G299"/>
    <mergeCell ref="H299:AC299"/>
    <mergeCell ref="B300:G300"/>
    <mergeCell ref="H300:AC300"/>
    <mergeCell ref="B301:G301"/>
    <mergeCell ref="H301:AC301"/>
    <mergeCell ref="B290:G290"/>
    <mergeCell ref="H290:AC290"/>
    <mergeCell ref="B291:G291"/>
    <mergeCell ref="H291:AC291"/>
    <mergeCell ref="B293:G293"/>
    <mergeCell ref="H293:AC293"/>
    <mergeCell ref="B294:G294"/>
    <mergeCell ref="H294:AC294"/>
    <mergeCell ref="B285:G285"/>
    <mergeCell ref="H285:AC285"/>
    <mergeCell ref="B292:G292"/>
    <mergeCell ref="H292:AC292"/>
    <mergeCell ref="B287:G287"/>
    <mergeCell ref="H287:AC287"/>
    <mergeCell ref="B288:G288"/>
    <mergeCell ref="H288:AC288"/>
    <mergeCell ref="B289:G289"/>
    <mergeCell ref="H289:AC289"/>
    <mergeCell ref="B286:G286"/>
    <mergeCell ref="H286:AC286"/>
    <mergeCell ref="B281:G281"/>
    <mergeCell ref="H281:AC281"/>
    <mergeCell ref="B282:G282"/>
    <mergeCell ref="H282:AC282"/>
    <mergeCell ref="B283:G283"/>
    <mergeCell ref="H283:AC283"/>
    <mergeCell ref="B284:G284"/>
    <mergeCell ref="H284:AC284"/>
    <mergeCell ref="B278:G278"/>
    <mergeCell ref="H278:AC278"/>
    <mergeCell ref="B279:G279"/>
    <mergeCell ref="H279:AC279"/>
    <mergeCell ref="B280:G280"/>
    <mergeCell ref="H280:AC280"/>
    <mergeCell ref="B273:G273"/>
    <mergeCell ref="H273:AC273"/>
    <mergeCell ref="B274:G274"/>
    <mergeCell ref="H274:AC274"/>
    <mergeCell ref="B271:G271"/>
    <mergeCell ref="H271:AC271"/>
    <mergeCell ref="B272:G272"/>
    <mergeCell ref="H272:AC272"/>
    <mergeCell ref="B275:G275"/>
    <mergeCell ref="H275:AC275"/>
    <mergeCell ref="B276:G276"/>
    <mergeCell ref="H276:AC276"/>
    <mergeCell ref="B277:G277"/>
    <mergeCell ref="H277:AC277"/>
    <mergeCell ref="B266:G266"/>
    <mergeCell ref="H266:AC266"/>
    <mergeCell ref="B267:G267"/>
    <mergeCell ref="H267:AC267"/>
    <mergeCell ref="B269:G269"/>
    <mergeCell ref="H269:AC269"/>
    <mergeCell ref="B270:G270"/>
    <mergeCell ref="H270:AC270"/>
    <mergeCell ref="B261:G261"/>
    <mergeCell ref="H261:AC261"/>
    <mergeCell ref="B268:G268"/>
    <mergeCell ref="H268:AC268"/>
    <mergeCell ref="B263:G263"/>
    <mergeCell ref="H263:AC263"/>
    <mergeCell ref="B264:G264"/>
    <mergeCell ref="H264:AC264"/>
    <mergeCell ref="B265:G265"/>
    <mergeCell ref="H265:AC265"/>
    <mergeCell ref="B262:G262"/>
    <mergeCell ref="H262:AC262"/>
    <mergeCell ref="B257:G257"/>
    <mergeCell ref="H257:AC257"/>
    <mergeCell ref="B258:G258"/>
    <mergeCell ref="H258:AC258"/>
    <mergeCell ref="B259:G259"/>
    <mergeCell ref="H259:AC259"/>
    <mergeCell ref="B260:G260"/>
    <mergeCell ref="H260:AC260"/>
    <mergeCell ref="B254:G254"/>
    <mergeCell ref="H254:AC254"/>
    <mergeCell ref="B255:G255"/>
    <mergeCell ref="H255:AC255"/>
    <mergeCell ref="B256:G256"/>
    <mergeCell ref="H256:AC256"/>
    <mergeCell ref="B249:G249"/>
    <mergeCell ref="H249:AC249"/>
    <mergeCell ref="B250:G250"/>
    <mergeCell ref="H250:AC250"/>
    <mergeCell ref="B247:G247"/>
    <mergeCell ref="H247:AC247"/>
    <mergeCell ref="B248:G248"/>
    <mergeCell ref="H248:AC248"/>
    <mergeCell ref="B251:G251"/>
    <mergeCell ref="H251:AC251"/>
    <mergeCell ref="B252:G252"/>
    <mergeCell ref="H252:AC252"/>
    <mergeCell ref="B253:G253"/>
    <mergeCell ref="H253:AC253"/>
    <mergeCell ref="B242:G242"/>
    <mergeCell ref="H242:AC242"/>
    <mergeCell ref="B243:G243"/>
    <mergeCell ref="H243:AC243"/>
    <mergeCell ref="B245:G245"/>
    <mergeCell ref="H245:AC245"/>
    <mergeCell ref="B246:G246"/>
    <mergeCell ref="H246:AC246"/>
    <mergeCell ref="B237:G237"/>
    <mergeCell ref="H237:AC237"/>
    <mergeCell ref="B244:G244"/>
    <mergeCell ref="H244:AC244"/>
    <mergeCell ref="B239:G239"/>
    <mergeCell ref="H239:AC239"/>
    <mergeCell ref="B240:G240"/>
    <mergeCell ref="H240:AC240"/>
    <mergeCell ref="B241:G241"/>
    <mergeCell ref="H241:AC241"/>
    <mergeCell ref="B238:G238"/>
    <mergeCell ref="H238:AC238"/>
    <mergeCell ref="B233:G233"/>
    <mergeCell ref="H233:AC233"/>
    <mergeCell ref="B234:G234"/>
    <mergeCell ref="H234:AC234"/>
    <mergeCell ref="B235:G235"/>
    <mergeCell ref="H235:AC235"/>
    <mergeCell ref="B236:G236"/>
    <mergeCell ref="H236:AC236"/>
    <mergeCell ref="B230:G230"/>
    <mergeCell ref="H230:AC230"/>
    <mergeCell ref="B231:G231"/>
    <mergeCell ref="H231:AC231"/>
    <mergeCell ref="B232:G232"/>
    <mergeCell ref="H232:AC232"/>
    <mergeCell ref="B225:G225"/>
    <mergeCell ref="H225:AC225"/>
    <mergeCell ref="B226:G226"/>
    <mergeCell ref="H226:AC226"/>
    <mergeCell ref="B223:G223"/>
    <mergeCell ref="H223:AC223"/>
    <mergeCell ref="B224:G224"/>
    <mergeCell ref="H224:AC224"/>
    <mergeCell ref="B227:G227"/>
    <mergeCell ref="H227:AC227"/>
    <mergeCell ref="B228:G228"/>
    <mergeCell ref="H228:AC228"/>
    <mergeCell ref="B229:G229"/>
    <mergeCell ref="H229:AC229"/>
    <mergeCell ref="B218:G218"/>
    <mergeCell ref="H218:AC218"/>
    <mergeCell ref="B219:G219"/>
    <mergeCell ref="H219:AC219"/>
    <mergeCell ref="B221:G221"/>
    <mergeCell ref="H221:AC221"/>
    <mergeCell ref="B222:G222"/>
    <mergeCell ref="H222:AC222"/>
    <mergeCell ref="B213:G213"/>
    <mergeCell ref="H213:AC213"/>
    <mergeCell ref="B220:G220"/>
    <mergeCell ref="H220:AC220"/>
    <mergeCell ref="B215:G215"/>
    <mergeCell ref="H215:AC215"/>
    <mergeCell ref="B216:G216"/>
    <mergeCell ref="H216:AC216"/>
    <mergeCell ref="B217:G217"/>
    <mergeCell ref="H217:AC217"/>
    <mergeCell ref="B214:G214"/>
    <mergeCell ref="H214:AC214"/>
    <mergeCell ref="B209:G209"/>
    <mergeCell ref="H209:AC209"/>
    <mergeCell ref="B210:G210"/>
    <mergeCell ref="H210:AC210"/>
    <mergeCell ref="B211:G211"/>
    <mergeCell ref="H211:AC211"/>
    <mergeCell ref="B212:G212"/>
    <mergeCell ref="H212:AC212"/>
    <mergeCell ref="B206:G206"/>
    <mergeCell ref="H206:AC206"/>
    <mergeCell ref="B207:G207"/>
    <mergeCell ref="H207:AC207"/>
    <mergeCell ref="B208:G208"/>
    <mergeCell ref="H208:AC208"/>
    <mergeCell ref="B201:G201"/>
    <mergeCell ref="H201:AC201"/>
    <mergeCell ref="B202:G202"/>
    <mergeCell ref="H202:AC202"/>
    <mergeCell ref="B199:G199"/>
    <mergeCell ref="H199:AC199"/>
    <mergeCell ref="B200:G200"/>
    <mergeCell ref="H200:AC200"/>
    <mergeCell ref="B203:G203"/>
    <mergeCell ref="H203:AC203"/>
    <mergeCell ref="B204:G204"/>
    <mergeCell ref="H204:AC204"/>
    <mergeCell ref="B205:G205"/>
    <mergeCell ref="H205:AC205"/>
    <mergeCell ref="B194:G194"/>
    <mergeCell ref="H194:AC194"/>
    <mergeCell ref="B195:G195"/>
    <mergeCell ref="H195:AC195"/>
    <mergeCell ref="B197:G197"/>
    <mergeCell ref="H197:AC197"/>
    <mergeCell ref="B198:G198"/>
    <mergeCell ref="H198:AC198"/>
    <mergeCell ref="B189:G189"/>
    <mergeCell ref="H189:AC189"/>
    <mergeCell ref="B196:G196"/>
    <mergeCell ref="H196:AC196"/>
    <mergeCell ref="B191:G191"/>
    <mergeCell ref="H191:AC191"/>
    <mergeCell ref="B192:G192"/>
    <mergeCell ref="H192:AC192"/>
    <mergeCell ref="B193:G193"/>
    <mergeCell ref="H193:AC193"/>
    <mergeCell ref="B190:G190"/>
    <mergeCell ref="H190:AC190"/>
    <mergeCell ref="B185:G185"/>
    <mergeCell ref="H185:AC185"/>
    <mergeCell ref="B186:G186"/>
    <mergeCell ref="H186:AC186"/>
    <mergeCell ref="B187:G187"/>
    <mergeCell ref="H187:AC187"/>
    <mergeCell ref="B188:G188"/>
    <mergeCell ref="H188:AC188"/>
    <mergeCell ref="B182:G182"/>
    <mergeCell ref="H182:AC182"/>
    <mergeCell ref="B183:G183"/>
    <mergeCell ref="H183:AC183"/>
    <mergeCell ref="B184:G184"/>
    <mergeCell ref="H184:AC184"/>
    <mergeCell ref="B177:G177"/>
    <mergeCell ref="H177:AC177"/>
    <mergeCell ref="B178:G178"/>
    <mergeCell ref="H178:AC178"/>
    <mergeCell ref="B175:G175"/>
    <mergeCell ref="H175:AC175"/>
    <mergeCell ref="B176:G176"/>
    <mergeCell ref="H176:AC176"/>
    <mergeCell ref="B179:G179"/>
    <mergeCell ref="H179:AC179"/>
    <mergeCell ref="B180:G180"/>
    <mergeCell ref="H180:AC180"/>
    <mergeCell ref="B181:G181"/>
    <mergeCell ref="H181:AC181"/>
    <mergeCell ref="B170:G170"/>
    <mergeCell ref="H170:AC170"/>
    <mergeCell ref="B171:G171"/>
    <mergeCell ref="H171:AC171"/>
    <mergeCell ref="B173:G173"/>
    <mergeCell ref="H173:AC173"/>
    <mergeCell ref="B174:G174"/>
    <mergeCell ref="H174:AC174"/>
    <mergeCell ref="B165:G165"/>
    <mergeCell ref="H165:AC165"/>
    <mergeCell ref="B172:G172"/>
    <mergeCell ref="H172:AC172"/>
    <mergeCell ref="B167:G167"/>
    <mergeCell ref="H167:AC167"/>
    <mergeCell ref="B168:G168"/>
    <mergeCell ref="H168:AC168"/>
    <mergeCell ref="B169:G169"/>
    <mergeCell ref="H169:AC169"/>
    <mergeCell ref="B166:G166"/>
    <mergeCell ref="H166:AC166"/>
    <mergeCell ref="B161:G161"/>
    <mergeCell ref="H161:AC161"/>
    <mergeCell ref="B162:G162"/>
    <mergeCell ref="H162:AC162"/>
    <mergeCell ref="B163:G163"/>
    <mergeCell ref="H163:AC163"/>
    <mergeCell ref="B164:G164"/>
    <mergeCell ref="H164:AC164"/>
    <mergeCell ref="B158:G158"/>
    <mergeCell ref="H158:AC158"/>
    <mergeCell ref="B159:G159"/>
    <mergeCell ref="H159:AC159"/>
    <mergeCell ref="B160:G160"/>
    <mergeCell ref="H160:AC160"/>
    <mergeCell ref="B153:G153"/>
    <mergeCell ref="H153:AC153"/>
    <mergeCell ref="B154:G154"/>
    <mergeCell ref="H154:AC154"/>
    <mergeCell ref="B151:G151"/>
    <mergeCell ref="H151:AC151"/>
    <mergeCell ref="B152:G152"/>
    <mergeCell ref="H152:AC152"/>
    <mergeCell ref="B155:G155"/>
    <mergeCell ref="H155:AC155"/>
    <mergeCell ref="B156:G156"/>
    <mergeCell ref="H156:AC156"/>
    <mergeCell ref="B157:G157"/>
    <mergeCell ref="H157:AC157"/>
    <mergeCell ref="B146:G146"/>
    <mergeCell ref="H146:AC146"/>
    <mergeCell ref="B147:G147"/>
    <mergeCell ref="H147:AC147"/>
    <mergeCell ref="B149:G149"/>
    <mergeCell ref="H149:AC149"/>
    <mergeCell ref="B150:G150"/>
    <mergeCell ref="H150:AC150"/>
    <mergeCell ref="B141:G141"/>
    <mergeCell ref="H141:AC141"/>
    <mergeCell ref="B148:G148"/>
    <mergeCell ref="H148:AC148"/>
    <mergeCell ref="B143:G143"/>
    <mergeCell ref="H143:AC143"/>
    <mergeCell ref="B144:G144"/>
    <mergeCell ref="H144:AC144"/>
    <mergeCell ref="B145:G145"/>
    <mergeCell ref="H145:AC145"/>
    <mergeCell ref="B142:G142"/>
    <mergeCell ref="H142:AC142"/>
    <mergeCell ref="B137:G137"/>
    <mergeCell ref="H137:AC137"/>
    <mergeCell ref="B138:G138"/>
    <mergeCell ref="H138:AC138"/>
    <mergeCell ref="B139:G139"/>
    <mergeCell ref="H139:AC139"/>
    <mergeCell ref="B140:G140"/>
    <mergeCell ref="H140:AC140"/>
    <mergeCell ref="B134:G134"/>
    <mergeCell ref="H134:AC134"/>
    <mergeCell ref="B135:G135"/>
    <mergeCell ref="H135:AC135"/>
    <mergeCell ref="B136:G136"/>
    <mergeCell ref="H136:AC136"/>
    <mergeCell ref="B129:G129"/>
    <mergeCell ref="H129:AC129"/>
    <mergeCell ref="B130:G130"/>
    <mergeCell ref="H130:AC130"/>
    <mergeCell ref="B127:G127"/>
    <mergeCell ref="H127:AC127"/>
    <mergeCell ref="B128:G128"/>
    <mergeCell ref="H128:AC128"/>
    <mergeCell ref="B131:G131"/>
    <mergeCell ref="H131:AC131"/>
    <mergeCell ref="B132:G132"/>
    <mergeCell ref="H132:AC132"/>
    <mergeCell ref="B133:G133"/>
    <mergeCell ref="H133:AC133"/>
    <mergeCell ref="B122:G122"/>
    <mergeCell ref="H122:AC122"/>
    <mergeCell ref="B123:G123"/>
    <mergeCell ref="H123:AC123"/>
    <mergeCell ref="B125:G125"/>
    <mergeCell ref="H125:AC125"/>
    <mergeCell ref="B126:G126"/>
    <mergeCell ref="H126:AC126"/>
    <mergeCell ref="B117:G117"/>
    <mergeCell ref="H117:AC117"/>
    <mergeCell ref="B124:G124"/>
    <mergeCell ref="H124:AC124"/>
    <mergeCell ref="B119:G119"/>
    <mergeCell ref="H119:AC119"/>
    <mergeCell ref="B120:G120"/>
    <mergeCell ref="H120:AC120"/>
    <mergeCell ref="B121:G121"/>
    <mergeCell ref="H121:AC121"/>
    <mergeCell ref="B118:G118"/>
    <mergeCell ref="H118:AC118"/>
    <mergeCell ref="B113:G113"/>
    <mergeCell ref="H113:AC113"/>
    <mergeCell ref="B114:G114"/>
    <mergeCell ref="H114:AC114"/>
    <mergeCell ref="B115:G115"/>
    <mergeCell ref="H115:AC115"/>
    <mergeCell ref="B116:G116"/>
    <mergeCell ref="H116:AC116"/>
    <mergeCell ref="B110:G110"/>
    <mergeCell ref="H110:AC110"/>
    <mergeCell ref="B111:G111"/>
    <mergeCell ref="H111:AC111"/>
    <mergeCell ref="B112:G112"/>
    <mergeCell ref="H112:AC112"/>
    <mergeCell ref="B105:G105"/>
    <mergeCell ref="H105:AC105"/>
    <mergeCell ref="B106:G106"/>
    <mergeCell ref="H106:AC106"/>
    <mergeCell ref="B103:G103"/>
    <mergeCell ref="H103:AC103"/>
    <mergeCell ref="B104:G104"/>
    <mergeCell ref="H104:AC104"/>
    <mergeCell ref="B107:G107"/>
    <mergeCell ref="H107:AC107"/>
    <mergeCell ref="B108:G108"/>
    <mergeCell ref="H108:AC108"/>
    <mergeCell ref="B109:G109"/>
    <mergeCell ref="H109:AC109"/>
    <mergeCell ref="B98:G98"/>
    <mergeCell ref="H98:AC98"/>
    <mergeCell ref="B99:G99"/>
    <mergeCell ref="H99:AC99"/>
    <mergeCell ref="B101:G101"/>
    <mergeCell ref="H101:AC101"/>
    <mergeCell ref="B102:G102"/>
    <mergeCell ref="H102:AC102"/>
    <mergeCell ref="B93:G93"/>
    <mergeCell ref="H93:AC93"/>
    <mergeCell ref="B100:G100"/>
    <mergeCell ref="H100:AC100"/>
    <mergeCell ref="B95:G95"/>
    <mergeCell ref="H95:AC95"/>
    <mergeCell ref="B96:G96"/>
    <mergeCell ref="H96:AC96"/>
    <mergeCell ref="B97:G97"/>
    <mergeCell ref="H97:AC97"/>
    <mergeCell ref="B94:G94"/>
    <mergeCell ref="H94:AC94"/>
    <mergeCell ref="B89:G89"/>
    <mergeCell ref="H89:AC89"/>
    <mergeCell ref="B90:G90"/>
    <mergeCell ref="H90:AC90"/>
    <mergeCell ref="B91:G91"/>
    <mergeCell ref="H91:AC91"/>
    <mergeCell ref="B92:G92"/>
    <mergeCell ref="H92:AC92"/>
    <mergeCell ref="B86:G86"/>
    <mergeCell ref="H86:AC86"/>
    <mergeCell ref="B87:G87"/>
    <mergeCell ref="H87:AC87"/>
    <mergeCell ref="B88:G88"/>
    <mergeCell ref="H88:AC88"/>
    <mergeCell ref="B81:G81"/>
    <mergeCell ref="H81:AC81"/>
    <mergeCell ref="B82:G82"/>
    <mergeCell ref="H82:AC82"/>
    <mergeCell ref="B79:G79"/>
    <mergeCell ref="H79:AC79"/>
    <mergeCell ref="B80:G80"/>
    <mergeCell ref="H80:AC80"/>
    <mergeCell ref="B83:G83"/>
    <mergeCell ref="H83:AC83"/>
    <mergeCell ref="B84:G84"/>
    <mergeCell ref="H84:AC84"/>
    <mergeCell ref="B85:G85"/>
    <mergeCell ref="H85:AC85"/>
    <mergeCell ref="B74:G74"/>
    <mergeCell ref="H74:AC74"/>
    <mergeCell ref="B75:G75"/>
    <mergeCell ref="H75:AC75"/>
    <mergeCell ref="B77:G77"/>
    <mergeCell ref="H77:AC77"/>
    <mergeCell ref="B78:G78"/>
    <mergeCell ref="H78:AC78"/>
    <mergeCell ref="B69:G69"/>
    <mergeCell ref="H69:AC69"/>
    <mergeCell ref="B76:G76"/>
    <mergeCell ref="H76:AC76"/>
    <mergeCell ref="B71:G71"/>
    <mergeCell ref="H71:AC71"/>
    <mergeCell ref="B72:G72"/>
    <mergeCell ref="H72:AC72"/>
    <mergeCell ref="B73:G73"/>
    <mergeCell ref="H73:AC73"/>
    <mergeCell ref="B70:G70"/>
    <mergeCell ref="H70:AC70"/>
    <mergeCell ref="B65:G65"/>
    <mergeCell ref="H65:AC65"/>
    <mergeCell ref="B66:G66"/>
    <mergeCell ref="H66:AC66"/>
    <mergeCell ref="B67:G67"/>
    <mergeCell ref="H67:AC67"/>
    <mergeCell ref="B68:G68"/>
    <mergeCell ref="H68:AC68"/>
    <mergeCell ref="B62:G62"/>
    <mergeCell ref="H62:AC62"/>
    <mergeCell ref="B63:G63"/>
    <mergeCell ref="H63:AC63"/>
    <mergeCell ref="B64:G64"/>
    <mergeCell ref="H64:AC64"/>
    <mergeCell ref="B57:G57"/>
    <mergeCell ref="H57:AC57"/>
    <mergeCell ref="B58:G58"/>
    <mergeCell ref="H58:AC58"/>
    <mergeCell ref="B55:G55"/>
    <mergeCell ref="H55:AC55"/>
    <mergeCell ref="B56:G56"/>
    <mergeCell ref="H56:AC56"/>
    <mergeCell ref="B59:G59"/>
    <mergeCell ref="H59:AC59"/>
    <mergeCell ref="B60:G60"/>
    <mergeCell ref="H60:AC60"/>
    <mergeCell ref="B61:G61"/>
    <mergeCell ref="H61:AC61"/>
    <mergeCell ref="B50:G50"/>
    <mergeCell ref="H50:AC50"/>
    <mergeCell ref="B51:G51"/>
    <mergeCell ref="H51:AC51"/>
    <mergeCell ref="B53:G53"/>
    <mergeCell ref="H53:AC53"/>
    <mergeCell ref="B54:G54"/>
    <mergeCell ref="H54:AC54"/>
    <mergeCell ref="B45:G45"/>
    <mergeCell ref="H45:AC45"/>
    <mergeCell ref="B52:G52"/>
    <mergeCell ref="H52:AC52"/>
    <mergeCell ref="B47:G47"/>
    <mergeCell ref="H47:AC47"/>
    <mergeCell ref="B48:G48"/>
    <mergeCell ref="H48:AC48"/>
    <mergeCell ref="B49:G49"/>
    <mergeCell ref="H49:AC49"/>
    <mergeCell ref="B46:G46"/>
    <mergeCell ref="H46:AC46"/>
    <mergeCell ref="B41:G41"/>
    <mergeCell ref="H41:AC41"/>
    <mergeCell ref="B42:G42"/>
    <mergeCell ref="H42:AC42"/>
    <mergeCell ref="B43:G43"/>
    <mergeCell ref="H43:AC43"/>
    <mergeCell ref="B33:G33"/>
    <mergeCell ref="H33:AC33"/>
    <mergeCell ref="B34:G34"/>
    <mergeCell ref="H34:AC34"/>
    <mergeCell ref="B40:G40"/>
    <mergeCell ref="H40:AC40"/>
    <mergeCell ref="B37:G37"/>
    <mergeCell ref="H37:AC37"/>
    <mergeCell ref="B44:G44"/>
    <mergeCell ref="H44:AC44"/>
    <mergeCell ref="B39:G39"/>
    <mergeCell ref="H39:AC39"/>
    <mergeCell ref="B38:G38"/>
    <mergeCell ref="H38:AC38"/>
    <mergeCell ref="B31:G31"/>
    <mergeCell ref="H31:AC31"/>
    <mergeCell ref="B32:G32"/>
    <mergeCell ref="H32:AC32"/>
    <mergeCell ref="B35:G35"/>
    <mergeCell ref="H35:AC35"/>
    <mergeCell ref="B36:G36"/>
    <mergeCell ref="H36:AC36"/>
    <mergeCell ref="A24:A25"/>
    <mergeCell ref="B24:G25"/>
    <mergeCell ref="H24:AC25"/>
    <mergeCell ref="H27:AC27"/>
    <mergeCell ref="B28:G28"/>
    <mergeCell ref="H28:AC28"/>
    <mergeCell ref="B30:G30"/>
    <mergeCell ref="H30:AC30"/>
    <mergeCell ref="AE24:AE25"/>
    <mergeCell ref="B29:G29"/>
    <mergeCell ref="H29:AC29"/>
    <mergeCell ref="B26:G26"/>
    <mergeCell ref="H26:AC26"/>
    <mergeCell ref="B27:G27"/>
    <mergeCell ref="AD24:AD25"/>
  </mergeCells>
  <printOptions horizontalCentered="1"/>
  <pageMargins left="0.5905511811023623" right="0.5905511811023623" top="0.5118110236220472" bottom="0.6299212598425197" header="0.1968503937007874" footer="0.1968503937007874"/>
  <pageSetup firstPageNumber="83" useFirstPageNumber="1" fitToHeight="0" fitToWidth="1" horizontalDpi="600" verticalDpi="600" orientation="portrait" paperSize="9" scale="59" r:id="rId1"/>
  <headerFooter alignWithMargins="0">
    <oddFooter>&amp;C&amp;"Tahoma,Normale"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9"/>
  <sheetViews>
    <sheetView showGridLines="0" zoomScaleSheetLayoutView="100" zoomScalePageLayoutView="0" workbookViewId="0" topLeftCell="A1">
      <pane ySplit="3" topLeftCell="A268" activePane="bottomLeft" state="frozen"/>
      <selection pane="topLeft" activeCell="J226" sqref="J226"/>
      <selection pane="bottomLeft" activeCell="H281" sqref="H281"/>
    </sheetView>
  </sheetViews>
  <sheetFormatPr defaultColWidth="17.8515625" defaultRowHeight="12.75"/>
  <cols>
    <col min="1" max="1" width="4.421875" style="180" bestFit="1" customWidth="1"/>
    <col min="2" max="4" width="4.7109375" style="180" bestFit="1" customWidth="1"/>
    <col min="5" max="5" width="3.421875" style="180" bestFit="1" customWidth="1"/>
    <col min="6" max="6" width="3.28125" style="180" bestFit="1" customWidth="1"/>
    <col min="7" max="7" width="88.57421875" style="277" customWidth="1"/>
    <col min="8" max="8" width="13.8515625" style="286" customWidth="1"/>
    <col min="9" max="9" width="14.28125" style="306" customWidth="1"/>
    <col min="10" max="10" width="15.28125" style="281" customWidth="1"/>
    <col min="11" max="11" width="15.28125" style="84" bestFit="1" customWidth="1"/>
    <col min="12" max="12" width="15.140625" style="84" customWidth="1"/>
    <col min="13" max="201" width="10.28125" style="84" customWidth="1"/>
    <col min="202" max="210" width="9.140625" style="84" customWidth="1"/>
    <col min="211" max="211" width="0.9921875" style="84" customWidth="1"/>
    <col min="212" max="215" width="3.28125" style="84" customWidth="1"/>
    <col min="216" max="216" width="1.8515625" style="84" customWidth="1"/>
    <col min="217" max="16384" width="17.8515625" style="84" customWidth="1"/>
  </cols>
  <sheetData>
    <row r="1" spans="1:10" s="113" customFormat="1" ht="13.5" thickBot="1">
      <c r="A1" s="180"/>
      <c r="B1" s="180"/>
      <c r="C1" s="180"/>
      <c r="D1" s="180"/>
      <c r="E1" s="180"/>
      <c r="F1" s="180"/>
      <c r="G1" s="273"/>
      <c r="H1" s="286"/>
      <c r="I1" s="306"/>
      <c r="J1" s="182"/>
    </row>
    <row r="2" spans="1:12" s="183" customFormat="1" ht="13.5" customHeight="1" thickBot="1">
      <c r="A2" s="545" t="s">
        <v>1180</v>
      </c>
      <c r="B2" s="546"/>
      <c r="C2" s="546"/>
      <c r="D2" s="546"/>
      <c r="E2" s="546"/>
      <c r="F2" s="547"/>
      <c r="G2" s="543" t="s">
        <v>576</v>
      </c>
      <c r="H2" s="543" t="s">
        <v>1698</v>
      </c>
      <c r="I2" s="548" t="s">
        <v>1703</v>
      </c>
      <c r="J2" s="543" t="s">
        <v>577</v>
      </c>
      <c r="L2" s="543" t="s">
        <v>3</v>
      </c>
    </row>
    <row r="3" spans="1:12" ht="24" customHeight="1" thickBot="1">
      <c r="A3" s="184" t="s">
        <v>261</v>
      </c>
      <c r="B3" s="184" t="s">
        <v>1280</v>
      </c>
      <c r="C3" s="184" t="s">
        <v>1281</v>
      </c>
      <c r="D3" s="184" t="s">
        <v>278</v>
      </c>
      <c r="E3" s="184" t="s">
        <v>279</v>
      </c>
      <c r="F3" s="184" t="s">
        <v>280</v>
      </c>
      <c r="G3" s="544"/>
      <c r="H3" s="544"/>
      <c r="I3" s="549"/>
      <c r="J3" s="544"/>
      <c r="L3" s="544"/>
    </row>
    <row r="4" spans="1:12" s="78" customFormat="1" ht="15">
      <c r="A4" s="185">
        <v>300</v>
      </c>
      <c r="B4" s="186">
        <v>0</v>
      </c>
      <c r="C4" s="186">
        <v>0</v>
      </c>
      <c r="D4" s="186">
        <v>0</v>
      </c>
      <c r="E4" s="186">
        <v>0</v>
      </c>
      <c r="F4" s="186">
        <v>0</v>
      </c>
      <c r="G4" s="187" t="s">
        <v>591</v>
      </c>
      <c r="H4" s="313"/>
      <c r="I4" s="307"/>
      <c r="J4" s="271"/>
      <c r="L4" s="313"/>
    </row>
    <row r="5" spans="1:12" ht="15">
      <c r="A5" s="188">
        <v>300</v>
      </c>
      <c r="B5" s="189">
        <v>100</v>
      </c>
      <c r="C5" s="189"/>
      <c r="D5" s="189"/>
      <c r="E5" s="189"/>
      <c r="F5" s="189"/>
      <c r="G5" s="178" t="s">
        <v>592</v>
      </c>
      <c r="H5" s="314"/>
      <c r="I5" s="308"/>
      <c r="J5" s="280"/>
      <c r="L5" s="314"/>
    </row>
    <row r="6" spans="1:12" ht="15">
      <c r="A6" s="188">
        <v>300</v>
      </c>
      <c r="B6" s="189">
        <v>100</v>
      </c>
      <c r="C6" s="191">
        <v>100</v>
      </c>
      <c r="D6" s="191"/>
      <c r="E6" s="191"/>
      <c r="F6" s="191"/>
      <c r="G6" s="178" t="s">
        <v>190</v>
      </c>
      <c r="H6" s="314"/>
      <c r="I6" s="308"/>
      <c r="J6" s="280"/>
      <c r="L6" s="314"/>
    </row>
    <row r="7" spans="1:12" ht="15">
      <c r="A7" s="188">
        <v>300</v>
      </c>
      <c r="B7" s="189">
        <v>100</v>
      </c>
      <c r="C7" s="191">
        <v>100</v>
      </c>
      <c r="D7" s="192">
        <v>100</v>
      </c>
      <c r="E7" s="191"/>
      <c r="F7" s="191"/>
      <c r="G7" s="193" t="s">
        <v>1111</v>
      </c>
      <c r="H7" s="297">
        <v>38120000</v>
      </c>
      <c r="I7" s="337">
        <v>40030000</v>
      </c>
      <c r="J7" s="280" t="s">
        <v>2191</v>
      </c>
      <c r="L7" s="297">
        <v>24926929</v>
      </c>
    </row>
    <row r="8" spans="1:12" ht="15">
      <c r="A8" s="188">
        <v>300</v>
      </c>
      <c r="B8" s="189">
        <v>100</v>
      </c>
      <c r="C8" s="191">
        <v>100</v>
      </c>
      <c r="D8" s="192">
        <v>200</v>
      </c>
      <c r="E8" s="191"/>
      <c r="F8" s="191"/>
      <c r="G8" s="193" t="s">
        <v>1112</v>
      </c>
      <c r="H8" s="297">
        <v>1083000</v>
      </c>
      <c r="I8" s="337">
        <v>1083000</v>
      </c>
      <c r="J8" s="280" t="s">
        <v>814</v>
      </c>
      <c r="L8" s="297">
        <v>910000</v>
      </c>
    </row>
    <row r="9" spans="1:12" ht="15">
      <c r="A9" s="188">
        <v>300</v>
      </c>
      <c r="B9" s="189">
        <v>100</v>
      </c>
      <c r="C9" s="191">
        <v>100</v>
      </c>
      <c r="D9" s="192">
        <v>300</v>
      </c>
      <c r="E9" s="191"/>
      <c r="F9" s="191"/>
      <c r="G9" s="193" t="s">
        <v>1113</v>
      </c>
      <c r="H9" s="301"/>
      <c r="I9" s="297"/>
      <c r="J9" s="280" t="s">
        <v>816</v>
      </c>
      <c r="L9" s="297">
        <v>0</v>
      </c>
    </row>
    <row r="10" spans="1:12" ht="15">
      <c r="A10" s="188">
        <v>300</v>
      </c>
      <c r="B10" s="189">
        <v>100</v>
      </c>
      <c r="C10" s="191">
        <v>200</v>
      </c>
      <c r="D10" s="191"/>
      <c r="E10" s="191"/>
      <c r="F10" s="191"/>
      <c r="G10" s="194" t="s">
        <v>1114</v>
      </c>
      <c r="H10" s="314"/>
      <c r="I10" s="308"/>
      <c r="J10" s="280"/>
      <c r="L10" s="308" t="s">
        <v>2</v>
      </c>
    </row>
    <row r="11" spans="1:12" ht="15">
      <c r="A11" s="188">
        <v>300</v>
      </c>
      <c r="B11" s="189">
        <v>100</v>
      </c>
      <c r="C11" s="191">
        <v>200</v>
      </c>
      <c r="D11" s="192">
        <v>100</v>
      </c>
      <c r="E11" s="191"/>
      <c r="F11" s="191"/>
      <c r="G11" s="177" t="s">
        <v>593</v>
      </c>
      <c r="H11" s="301"/>
      <c r="I11" s="297"/>
      <c r="J11" s="280" t="s">
        <v>821</v>
      </c>
      <c r="L11" s="297">
        <v>0</v>
      </c>
    </row>
    <row r="12" spans="1:12" ht="15">
      <c r="A12" s="188">
        <v>300</v>
      </c>
      <c r="B12" s="189">
        <v>100</v>
      </c>
      <c r="C12" s="191">
        <v>200</v>
      </c>
      <c r="D12" s="192">
        <v>200</v>
      </c>
      <c r="E12" s="191"/>
      <c r="F12" s="191"/>
      <c r="G12" s="193" t="s">
        <v>594</v>
      </c>
      <c r="H12" s="301"/>
      <c r="I12" s="297"/>
      <c r="J12" s="280" t="s">
        <v>824</v>
      </c>
      <c r="L12" s="297">
        <v>0</v>
      </c>
    </row>
    <row r="13" spans="1:12" ht="15">
      <c r="A13" s="188">
        <v>300</v>
      </c>
      <c r="B13" s="189">
        <v>100</v>
      </c>
      <c r="C13" s="191">
        <v>200</v>
      </c>
      <c r="D13" s="192">
        <v>300</v>
      </c>
      <c r="E13" s="191"/>
      <c r="F13" s="191"/>
      <c r="G13" s="193" t="s">
        <v>595</v>
      </c>
      <c r="H13" s="301"/>
      <c r="I13" s="297"/>
      <c r="J13" s="280" t="s">
        <v>826</v>
      </c>
      <c r="L13" s="297">
        <v>0</v>
      </c>
    </row>
    <row r="14" spans="1:12" ht="15">
      <c r="A14" s="188">
        <v>300</v>
      </c>
      <c r="B14" s="189">
        <v>100</v>
      </c>
      <c r="C14" s="191">
        <v>300</v>
      </c>
      <c r="D14" s="191"/>
      <c r="E14" s="191"/>
      <c r="F14" s="191"/>
      <c r="G14" s="178" t="s">
        <v>1115</v>
      </c>
      <c r="H14" s="314"/>
      <c r="I14" s="308"/>
      <c r="J14" s="280"/>
      <c r="L14" s="308" t="s">
        <v>2</v>
      </c>
    </row>
    <row r="15" spans="1:12" ht="15">
      <c r="A15" s="188">
        <v>300</v>
      </c>
      <c r="B15" s="189">
        <v>100</v>
      </c>
      <c r="C15" s="191">
        <v>300</v>
      </c>
      <c r="D15" s="192">
        <v>100</v>
      </c>
      <c r="E15" s="191"/>
      <c r="F15" s="191"/>
      <c r="G15" s="177" t="s">
        <v>596</v>
      </c>
      <c r="H15" s="297">
        <v>19920000</v>
      </c>
      <c r="I15" s="337">
        <v>22178000</v>
      </c>
      <c r="J15" s="280" t="s">
        <v>830</v>
      </c>
      <c r="L15" s="301">
        <v>19920000</v>
      </c>
    </row>
    <row r="16" spans="1:12" ht="15">
      <c r="A16" s="188">
        <v>300</v>
      </c>
      <c r="B16" s="189">
        <v>100</v>
      </c>
      <c r="C16" s="191">
        <v>300</v>
      </c>
      <c r="D16" s="192">
        <v>200</v>
      </c>
      <c r="E16" s="191"/>
      <c r="F16" s="191"/>
      <c r="G16" s="193" t="s">
        <v>1116</v>
      </c>
      <c r="H16" s="297">
        <v>2100000</v>
      </c>
      <c r="I16" s="337">
        <v>2100000</v>
      </c>
      <c r="J16" s="280" t="s">
        <v>832</v>
      </c>
      <c r="L16" s="301">
        <v>2100000</v>
      </c>
    </row>
    <row r="17" spans="1:12" ht="15">
      <c r="A17" s="188">
        <v>300</v>
      </c>
      <c r="B17" s="189">
        <v>100</v>
      </c>
      <c r="C17" s="191">
        <v>300</v>
      </c>
      <c r="D17" s="192">
        <v>300</v>
      </c>
      <c r="E17" s="191"/>
      <c r="F17" s="191"/>
      <c r="G17" s="193" t="s">
        <v>1117</v>
      </c>
      <c r="H17" s="297">
        <v>5949000</v>
      </c>
      <c r="I17" s="337">
        <v>5949000</v>
      </c>
      <c r="J17" s="280" t="s">
        <v>834</v>
      </c>
      <c r="L17" s="301">
        <v>5850000</v>
      </c>
    </row>
    <row r="18" spans="1:12" ht="15">
      <c r="A18" s="188">
        <v>300</v>
      </c>
      <c r="B18" s="189">
        <v>100</v>
      </c>
      <c r="C18" s="192">
        <v>400</v>
      </c>
      <c r="D18" s="191"/>
      <c r="E18" s="191"/>
      <c r="F18" s="191"/>
      <c r="G18" s="177" t="s">
        <v>1118</v>
      </c>
      <c r="H18" s="297">
        <v>1335000</v>
      </c>
      <c r="I18" s="337">
        <v>1335000</v>
      </c>
      <c r="J18" s="280" t="s">
        <v>837</v>
      </c>
      <c r="L18" s="301">
        <v>95000</v>
      </c>
    </row>
    <row r="19" spans="1:12" ht="15">
      <c r="A19" s="188">
        <v>300</v>
      </c>
      <c r="B19" s="189">
        <v>100</v>
      </c>
      <c r="C19" s="192">
        <v>500</v>
      </c>
      <c r="D19" s="191"/>
      <c r="E19" s="191"/>
      <c r="F19" s="191"/>
      <c r="G19" s="193" t="s">
        <v>1119</v>
      </c>
      <c r="H19" s="301">
        <v>1514000</v>
      </c>
      <c r="I19" s="337">
        <v>1514000</v>
      </c>
      <c r="J19" s="280" t="s">
        <v>840</v>
      </c>
      <c r="L19" s="301">
        <v>14000</v>
      </c>
    </row>
    <row r="20" spans="1:12" ht="15">
      <c r="A20" s="188">
        <v>300</v>
      </c>
      <c r="B20" s="189">
        <v>100</v>
      </c>
      <c r="C20" s="192">
        <v>600</v>
      </c>
      <c r="D20" s="191"/>
      <c r="E20" s="191"/>
      <c r="F20" s="191"/>
      <c r="G20" s="177" t="s">
        <v>1120</v>
      </c>
      <c r="H20" s="297">
        <v>1000</v>
      </c>
      <c r="I20" s="337">
        <v>1000</v>
      </c>
      <c r="J20" s="280" t="s">
        <v>843</v>
      </c>
      <c r="L20" s="301">
        <v>0</v>
      </c>
    </row>
    <row r="21" spans="1:12" ht="15">
      <c r="A21" s="188">
        <v>300</v>
      </c>
      <c r="B21" s="189">
        <v>100</v>
      </c>
      <c r="C21" s="192">
        <v>700</v>
      </c>
      <c r="D21" s="191"/>
      <c r="E21" s="191"/>
      <c r="F21" s="191"/>
      <c r="G21" s="193" t="s">
        <v>1121</v>
      </c>
      <c r="H21" s="297">
        <v>8000</v>
      </c>
      <c r="I21" s="337">
        <v>8000</v>
      </c>
      <c r="J21" s="280" t="s">
        <v>846</v>
      </c>
      <c r="L21" s="301">
        <v>0</v>
      </c>
    </row>
    <row r="22" spans="1:12" ht="15">
      <c r="A22" s="188">
        <v>300</v>
      </c>
      <c r="B22" s="189">
        <v>100</v>
      </c>
      <c r="C22" s="192">
        <v>800</v>
      </c>
      <c r="D22" s="191"/>
      <c r="E22" s="191"/>
      <c r="F22" s="191"/>
      <c r="G22" s="193" t="s">
        <v>1122</v>
      </c>
      <c r="H22" s="301">
        <v>800000</v>
      </c>
      <c r="I22" s="337">
        <v>800000</v>
      </c>
      <c r="J22" s="280" t="s">
        <v>849</v>
      </c>
      <c r="L22" s="301">
        <v>770000</v>
      </c>
    </row>
    <row r="23" spans="1:12" ht="15">
      <c r="A23" s="188">
        <v>300</v>
      </c>
      <c r="B23" s="189">
        <v>100</v>
      </c>
      <c r="C23" s="191">
        <v>900</v>
      </c>
      <c r="D23" s="191"/>
      <c r="E23" s="191"/>
      <c r="F23" s="191"/>
      <c r="G23" s="178" t="s">
        <v>597</v>
      </c>
      <c r="H23" s="314"/>
      <c r="I23" s="308"/>
      <c r="J23" s="280" t="s">
        <v>852</v>
      </c>
      <c r="L23" s="314" t="s">
        <v>2</v>
      </c>
    </row>
    <row r="24" spans="1:12" ht="15">
      <c r="A24" s="188">
        <v>300</v>
      </c>
      <c r="B24" s="189">
        <v>100</v>
      </c>
      <c r="C24" s="191">
        <v>900</v>
      </c>
      <c r="D24" s="195">
        <v>50</v>
      </c>
      <c r="E24" s="196"/>
      <c r="F24" s="196"/>
      <c r="G24" s="177" t="s">
        <v>1111</v>
      </c>
      <c r="H24" s="301"/>
      <c r="I24" s="297"/>
      <c r="J24" s="280"/>
      <c r="L24" s="301">
        <v>0</v>
      </c>
    </row>
    <row r="25" spans="1:12" ht="15">
      <c r="A25" s="188">
        <v>300</v>
      </c>
      <c r="B25" s="189">
        <v>100</v>
      </c>
      <c r="C25" s="191">
        <v>900</v>
      </c>
      <c r="D25" s="195">
        <v>100</v>
      </c>
      <c r="E25" s="196"/>
      <c r="F25" s="196"/>
      <c r="G25" s="193" t="s">
        <v>1112</v>
      </c>
      <c r="H25" s="301"/>
      <c r="I25" s="297"/>
      <c r="J25" s="280"/>
      <c r="L25" s="301">
        <v>0</v>
      </c>
    </row>
    <row r="26" spans="1:12" ht="15">
      <c r="A26" s="188">
        <v>300</v>
      </c>
      <c r="B26" s="189">
        <v>100</v>
      </c>
      <c r="C26" s="191">
        <v>900</v>
      </c>
      <c r="D26" s="195">
        <v>150</v>
      </c>
      <c r="E26" s="196"/>
      <c r="F26" s="196"/>
      <c r="G26" s="193" t="s">
        <v>1113</v>
      </c>
      <c r="H26" s="301"/>
      <c r="I26" s="297"/>
      <c r="J26" s="280"/>
      <c r="L26" s="301">
        <v>0</v>
      </c>
    </row>
    <row r="27" spans="1:12" ht="15">
      <c r="A27" s="188">
        <v>300</v>
      </c>
      <c r="B27" s="189">
        <v>100</v>
      </c>
      <c r="C27" s="191">
        <v>900</v>
      </c>
      <c r="D27" s="195">
        <v>200</v>
      </c>
      <c r="E27" s="196"/>
      <c r="F27" s="196"/>
      <c r="G27" s="193" t="s">
        <v>596</v>
      </c>
      <c r="H27" s="301"/>
      <c r="I27" s="297"/>
      <c r="J27" s="280"/>
      <c r="L27" s="301">
        <v>0</v>
      </c>
    </row>
    <row r="28" spans="1:12" ht="15">
      <c r="A28" s="188">
        <v>300</v>
      </c>
      <c r="B28" s="189">
        <v>100</v>
      </c>
      <c r="C28" s="191">
        <v>900</v>
      </c>
      <c r="D28" s="195">
        <v>250</v>
      </c>
      <c r="E28" s="196"/>
      <c r="F28" s="196"/>
      <c r="G28" s="177" t="s">
        <v>1116</v>
      </c>
      <c r="H28" s="301"/>
      <c r="I28" s="297"/>
      <c r="J28" s="280"/>
      <c r="L28" s="301">
        <v>0</v>
      </c>
    </row>
    <row r="29" spans="1:12" ht="15">
      <c r="A29" s="188">
        <v>300</v>
      </c>
      <c r="B29" s="189">
        <v>100</v>
      </c>
      <c r="C29" s="191">
        <v>900</v>
      </c>
      <c r="D29" s="195">
        <v>300</v>
      </c>
      <c r="E29" s="196"/>
      <c r="F29" s="196"/>
      <c r="G29" s="193" t="s">
        <v>1117</v>
      </c>
      <c r="H29" s="301"/>
      <c r="I29" s="297"/>
      <c r="J29" s="280"/>
      <c r="L29" s="301">
        <v>0</v>
      </c>
    </row>
    <row r="30" spans="1:12" ht="15">
      <c r="A30" s="188">
        <v>300</v>
      </c>
      <c r="B30" s="189">
        <v>100</v>
      </c>
      <c r="C30" s="191">
        <v>900</v>
      </c>
      <c r="D30" s="195">
        <v>350</v>
      </c>
      <c r="E30" s="196"/>
      <c r="F30" s="196"/>
      <c r="G30" s="193" t="s">
        <v>1118</v>
      </c>
      <c r="H30" s="301"/>
      <c r="I30" s="297"/>
      <c r="J30" s="280"/>
      <c r="L30" s="301">
        <v>0</v>
      </c>
    </row>
    <row r="31" spans="1:12" ht="15">
      <c r="A31" s="188">
        <v>300</v>
      </c>
      <c r="B31" s="189">
        <v>100</v>
      </c>
      <c r="C31" s="191">
        <v>900</v>
      </c>
      <c r="D31" s="195">
        <v>400</v>
      </c>
      <c r="E31" s="196"/>
      <c r="F31" s="196"/>
      <c r="G31" s="177" t="s">
        <v>1119</v>
      </c>
      <c r="H31" s="301"/>
      <c r="I31" s="297"/>
      <c r="J31" s="280"/>
      <c r="L31" s="301">
        <v>0</v>
      </c>
    </row>
    <row r="32" spans="1:12" ht="15">
      <c r="A32" s="188">
        <v>300</v>
      </c>
      <c r="B32" s="189">
        <v>100</v>
      </c>
      <c r="C32" s="191">
        <v>900</v>
      </c>
      <c r="D32" s="195">
        <v>450</v>
      </c>
      <c r="E32" s="196"/>
      <c r="F32" s="196"/>
      <c r="G32" s="193" t="s">
        <v>1120</v>
      </c>
      <c r="H32" s="301"/>
      <c r="I32" s="297"/>
      <c r="J32" s="280"/>
      <c r="L32" s="301">
        <v>0</v>
      </c>
    </row>
    <row r="33" spans="1:12" ht="15">
      <c r="A33" s="188">
        <v>300</v>
      </c>
      <c r="B33" s="189">
        <v>100</v>
      </c>
      <c r="C33" s="191">
        <v>900</v>
      </c>
      <c r="D33" s="195">
        <v>500</v>
      </c>
      <c r="E33" s="196"/>
      <c r="F33" s="196"/>
      <c r="G33" s="177" t="s">
        <v>1121</v>
      </c>
      <c r="H33" s="301"/>
      <c r="I33" s="297"/>
      <c r="J33" s="280"/>
      <c r="L33" s="301">
        <v>0</v>
      </c>
    </row>
    <row r="34" spans="1:12" ht="15">
      <c r="A34" s="188">
        <v>300</v>
      </c>
      <c r="B34" s="189">
        <v>100</v>
      </c>
      <c r="C34" s="191">
        <v>900</v>
      </c>
      <c r="D34" s="195">
        <v>900</v>
      </c>
      <c r="E34" s="196"/>
      <c r="F34" s="196"/>
      <c r="G34" s="193" t="s">
        <v>598</v>
      </c>
      <c r="H34" s="301"/>
      <c r="I34" s="297"/>
      <c r="J34" s="280"/>
      <c r="L34" s="301">
        <v>0</v>
      </c>
    </row>
    <row r="35" spans="1:12" ht="15">
      <c r="A35" s="188">
        <v>300</v>
      </c>
      <c r="B35" s="189">
        <v>200</v>
      </c>
      <c r="C35" s="189"/>
      <c r="D35" s="189"/>
      <c r="E35" s="189"/>
      <c r="F35" s="189"/>
      <c r="G35" s="197" t="s">
        <v>599</v>
      </c>
      <c r="H35" s="314"/>
      <c r="I35" s="308"/>
      <c r="J35" s="280"/>
      <c r="L35" s="314" t="s">
        <v>2</v>
      </c>
    </row>
    <row r="36" spans="1:12" ht="15">
      <c r="A36" s="188">
        <v>300</v>
      </c>
      <c r="B36" s="189">
        <v>200</v>
      </c>
      <c r="C36" s="192">
        <v>100</v>
      </c>
      <c r="D36" s="191"/>
      <c r="E36" s="191"/>
      <c r="F36" s="191"/>
      <c r="G36" s="193" t="s">
        <v>1123</v>
      </c>
      <c r="H36" s="297">
        <v>25000</v>
      </c>
      <c r="I36" s="337">
        <v>25000</v>
      </c>
      <c r="J36" s="280" t="s">
        <v>857</v>
      </c>
      <c r="L36" s="301">
        <v>0</v>
      </c>
    </row>
    <row r="37" spans="1:12" ht="15">
      <c r="A37" s="188">
        <v>300</v>
      </c>
      <c r="B37" s="189">
        <v>200</v>
      </c>
      <c r="C37" s="192">
        <v>200</v>
      </c>
      <c r="D37" s="191"/>
      <c r="E37" s="191"/>
      <c r="F37" s="191"/>
      <c r="G37" s="177" t="s">
        <v>600</v>
      </c>
      <c r="H37" s="297">
        <v>413000</v>
      </c>
      <c r="I37" s="337">
        <v>410056.42</v>
      </c>
      <c r="J37" s="280" t="s">
        <v>859</v>
      </c>
      <c r="L37" s="301">
        <v>273056.42</v>
      </c>
    </row>
    <row r="38" spans="1:12" ht="15">
      <c r="A38" s="188">
        <v>300</v>
      </c>
      <c r="B38" s="189">
        <v>200</v>
      </c>
      <c r="C38" s="192">
        <v>300</v>
      </c>
      <c r="D38" s="191"/>
      <c r="E38" s="191"/>
      <c r="F38" s="191"/>
      <c r="G38" s="193" t="s">
        <v>1124</v>
      </c>
      <c r="H38" s="297">
        <v>254000</v>
      </c>
      <c r="I38" s="337">
        <v>247861.12</v>
      </c>
      <c r="J38" s="280" t="s">
        <v>1897</v>
      </c>
      <c r="L38" s="301">
        <v>53861.12</v>
      </c>
    </row>
    <row r="39" spans="1:12" s="113" customFormat="1" ht="12.75">
      <c r="A39" s="188">
        <v>300</v>
      </c>
      <c r="B39" s="189">
        <v>200</v>
      </c>
      <c r="C39" s="191">
        <v>400</v>
      </c>
      <c r="D39" s="191"/>
      <c r="E39" s="191"/>
      <c r="F39" s="191"/>
      <c r="G39" s="178" t="s">
        <v>1125</v>
      </c>
      <c r="H39" s="314"/>
      <c r="I39" s="285"/>
      <c r="J39" s="280" t="s">
        <v>1899</v>
      </c>
      <c r="L39" s="314" t="s">
        <v>2</v>
      </c>
    </row>
    <row r="40" spans="1:12" s="179" customFormat="1" ht="12.75">
      <c r="A40" s="188">
        <v>300</v>
      </c>
      <c r="B40" s="189">
        <v>200</v>
      </c>
      <c r="C40" s="191">
        <v>400</v>
      </c>
      <c r="D40" s="195">
        <v>100</v>
      </c>
      <c r="E40" s="196"/>
      <c r="F40" s="196"/>
      <c r="G40" s="193" t="s">
        <v>601</v>
      </c>
      <c r="H40" s="297">
        <v>398000</v>
      </c>
      <c r="I40" s="337">
        <v>397502.05</v>
      </c>
      <c r="J40" s="291"/>
      <c r="L40" s="301">
        <v>277502.05</v>
      </c>
    </row>
    <row r="41" spans="1:12" s="179" customFormat="1" ht="12.75">
      <c r="A41" s="188">
        <v>300</v>
      </c>
      <c r="B41" s="189">
        <v>200</v>
      </c>
      <c r="C41" s="191">
        <v>400</v>
      </c>
      <c r="D41" s="195">
        <v>200</v>
      </c>
      <c r="E41" s="196"/>
      <c r="F41" s="196"/>
      <c r="G41" s="177" t="s">
        <v>602</v>
      </c>
      <c r="H41" s="297">
        <v>298000</v>
      </c>
      <c r="I41" s="337">
        <v>297589.94</v>
      </c>
      <c r="J41" s="291"/>
      <c r="L41" s="301">
        <v>242589.94</v>
      </c>
    </row>
    <row r="42" spans="1:12" s="179" customFormat="1" ht="12.75">
      <c r="A42" s="188">
        <v>300</v>
      </c>
      <c r="B42" s="189">
        <v>200</v>
      </c>
      <c r="C42" s="191">
        <v>400</v>
      </c>
      <c r="D42" s="195">
        <v>300</v>
      </c>
      <c r="E42" s="196"/>
      <c r="F42" s="196"/>
      <c r="G42" s="193" t="s">
        <v>603</v>
      </c>
      <c r="H42" s="297">
        <v>26000</v>
      </c>
      <c r="I42" s="337">
        <v>26135.13</v>
      </c>
      <c r="J42" s="291"/>
      <c r="L42" s="301">
        <v>6135.13</v>
      </c>
    </row>
    <row r="43" spans="1:12" ht="15">
      <c r="A43" s="188">
        <v>300</v>
      </c>
      <c r="B43" s="189">
        <v>200</v>
      </c>
      <c r="C43" s="191">
        <v>500</v>
      </c>
      <c r="D43" s="191"/>
      <c r="E43" s="191"/>
      <c r="F43" s="191"/>
      <c r="G43" s="178" t="s">
        <v>1126</v>
      </c>
      <c r="H43" s="314"/>
      <c r="I43" s="285"/>
      <c r="J43" s="280" t="s">
        <v>1901</v>
      </c>
      <c r="L43" s="314" t="s">
        <v>2</v>
      </c>
    </row>
    <row r="44" spans="1:12" s="179" customFormat="1" ht="12.75">
      <c r="A44" s="188">
        <v>300</v>
      </c>
      <c r="B44" s="189">
        <v>200</v>
      </c>
      <c r="C44" s="191">
        <v>500</v>
      </c>
      <c r="D44" s="195">
        <v>100</v>
      </c>
      <c r="E44" s="196"/>
      <c r="F44" s="196"/>
      <c r="G44" s="193" t="s">
        <v>604</v>
      </c>
      <c r="H44" s="297">
        <v>462000</v>
      </c>
      <c r="I44" s="337">
        <v>462000</v>
      </c>
      <c r="J44" s="83"/>
      <c r="L44" s="301">
        <v>462000</v>
      </c>
    </row>
    <row r="45" spans="1:12" s="179" customFormat="1" ht="12.75">
      <c r="A45" s="188">
        <v>300</v>
      </c>
      <c r="B45" s="189">
        <v>200</v>
      </c>
      <c r="C45" s="191">
        <v>500</v>
      </c>
      <c r="D45" s="195">
        <v>200</v>
      </c>
      <c r="E45" s="196"/>
      <c r="F45" s="196"/>
      <c r="G45" s="177" t="s">
        <v>605</v>
      </c>
      <c r="H45" s="297">
        <v>51000</v>
      </c>
      <c r="I45" s="337">
        <v>51000</v>
      </c>
      <c r="J45" s="83"/>
      <c r="L45" s="301">
        <v>51000</v>
      </c>
    </row>
    <row r="46" spans="1:12" ht="15">
      <c r="A46" s="188">
        <v>300</v>
      </c>
      <c r="B46" s="189">
        <v>200</v>
      </c>
      <c r="C46" s="192">
        <v>600</v>
      </c>
      <c r="D46" s="191"/>
      <c r="E46" s="191"/>
      <c r="F46" s="191"/>
      <c r="G46" s="193" t="s">
        <v>1127</v>
      </c>
      <c r="H46" s="297">
        <v>120000</v>
      </c>
      <c r="I46" s="337">
        <v>117838.87</v>
      </c>
      <c r="J46" s="280" t="s">
        <v>1903</v>
      </c>
      <c r="L46" s="301">
        <v>107838.87</v>
      </c>
    </row>
    <row r="47" spans="1:12" ht="15">
      <c r="A47" s="188">
        <v>300</v>
      </c>
      <c r="B47" s="189">
        <v>200</v>
      </c>
      <c r="C47" s="191">
        <v>700</v>
      </c>
      <c r="D47" s="191"/>
      <c r="E47" s="191"/>
      <c r="F47" s="191"/>
      <c r="G47" s="178" t="s">
        <v>606</v>
      </c>
      <c r="H47" s="314"/>
      <c r="I47" s="308"/>
      <c r="J47" s="280" t="s">
        <v>1906</v>
      </c>
      <c r="L47" s="314" t="s">
        <v>2</v>
      </c>
    </row>
    <row r="48" spans="1:12" ht="15">
      <c r="A48" s="188">
        <v>300</v>
      </c>
      <c r="B48" s="189">
        <v>200</v>
      </c>
      <c r="C48" s="191">
        <v>700</v>
      </c>
      <c r="D48" s="195">
        <v>100</v>
      </c>
      <c r="E48" s="196"/>
      <c r="F48" s="196"/>
      <c r="G48" s="177" t="s">
        <v>1123</v>
      </c>
      <c r="H48" s="301"/>
      <c r="I48" s="297"/>
      <c r="J48" s="280"/>
      <c r="L48" s="301">
        <v>0</v>
      </c>
    </row>
    <row r="49" spans="1:12" ht="15">
      <c r="A49" s="188">
        <v>300</v>
      </c>
      <c r="B49" s="189">
        <v>200</v>
      </c>
      <c r="C49" s="191">
        <v>700</v>
      </c>
      <c r="D49" s="195">
        <v>200</v>
      </c>
      <c r="E49" s="196"/>
      <c r="F49" s="196"/>
      <c r="G49" s="177" t="s">
        <v>600</v>
      </c>
      <c r="H49" s="301"/>
      <c r="I49" s="297">
        <v>152</v>
      </c>
      <c r="J49" s="280"/>
      <c r="L49" s="301">
        <v>0</v>
      </c>
    </row>
    <row r="50" spans="1:12" ht="15">
      <c r="A50" s="188">
        <v>300</v>
      </c>
      <c r="B50" s="189">
        <v>200</v>
      </c>
      <c r="C50" s="191">
        <v>700</v>
      </c>
      <c r="D50" s="195">
        <v>300</v>
      </c>
      <c r="E50" s="196"/>
      <c r="F50" s="196"/>
      <c r="G50" s="177" t="s">
        <v>1124</v>
      </c>
      <c r="H50" s="301"/>
      <c r="I50" s="297">
        <v>0</v>
      </c>
      <c r="J50" s="280"/>
      <c r="L50" s="301">
        <v>0</v>
      </c>
    </row>
    <row r="51" spans="1:12" ht="15">
      <c r="A51" s="188">
        <v>300</v>
      </c>
      <c r="B51" s="189">
        <v>200</v>
      </c>
      <c r="C51" s="191">
        <v>700</v>
      </c>
      <c r="D51" s="195">
        <v>400</v>
      </c>
      <c r="E51" s="196"/>
      <c r="F51" s="196"/>
      <c r="G51" s="177" t="s">
        <v>1125</v>
      </c>
      <c r="H51" s="301"/>
      <c r="I51" s="337">
        <v>262.91</v>
      </c>
      <c r="J51" s="280"/>
      <c r="L51" s="301">
        <v>0</v>
      </c>
    </row>
    <row r="52" spans="1:12" ht="15">
      <c r="A52" s="188">
        <v>300</v>
      </c>
      <c r="B52" s="189">
        <v>200</v>
      </c>
      <c r="C52" s="191">
        <v>700</v>
      </c>
      <c r="D52" s="195">
        <v>500</v>
      </c>
      <c r="E52" s="196"/>
      <c r="F52" s="196"/>
      <c r="G52" s="177" t="s">
        <v>1126</v>
      </c>
      <c r="H52" s="301"/>
      <c r="I52" s="297">
        <v>11</v>
      </c>
      <c r="J52" s="280"/>
      <c r="L52" s="301">
        <v>0</v>
      </c>
    </row>
    <row r="53" spans="1:12" ht="15">
      <c r="A53" s="188">
        <v>300</v>
      </c>
      <c r="B53" s="189">
        <v>200</v>
      </c>
      <c r="C53" s="191">
        <v>700</v>
      </c>
      <c r="D53" s="195">
        <v>900</v>
      </c>
      <c r="E53" s="196"/>
      <c r="F53" s="196"/>
      <c r="G53" s="177" t="s">
        <v>607</v>
      </c>
      <c r="H53" s="301"/>
      <c r="I53" s="297">
        <v>118</v>
      </c>
      <c r="J53" s="280"/>
      <c r="L53" s="301">
        <v>0</v>
      </c>
    </row>
    <row r="54" spans="1:12" s="78" customFormat="1" ht="15">
      <c r="A54" s="185">
        <v>305</v>
      </c>
      <c r="B54" s="186">
        <v>0</v>
      </c>
      <c r="C54" s="186">
        <v>0</v>
      </c>
      <c r="D54" s="186">
        <v>0</v>
      </c>
      <c r="E54" s="186">
        <v>0</v>
      </c>
      <c r="F54" s="186">
        <v>0</v>
      </c>
      <c r="G54" s="187" t="s">
        <v>608</v>
      </c>
      <c r="H54" s="313"/>
      <c r="I54" s="307"/>
      <c r="J54" s="271"/>
      <c r="K54" s="293"/>
      <c r="L54" s="313" t="s">
        <v>2</v>
      </c>
    </row>
    <row r="55" spans="1:12" ht="15">
      <c r="A55" s="198">
        <v>305</v>
      </c>
      <c r="B55" s="191">
        <v>100</v>
      </c>
      <c r="C55" s="191"/>
      <c r="D55" s="191"/>
      <c r="E55" s="191"/>
      <c r="F55" s="191"/>
      <c r="G55" s="178" t="s">
        <v>609</v>
      </c>
      <c r="H55" s="314"/>
      <c r="I55" s="308"/>
      <c r="J55" s="280"/>
      <c r="L55" s="314" t="s">
        <v>2</v>
      </c>
    </row>
    <row r="56" spans="1:12" ht="15">
      <c r="A56" s="198">
        <v>305</v>
      </c>
      <c r="B56" s="191">
        <v>100</v>
      </c>
      <c r="C56" s="191">
        <v>50</v>
      </c>
      <c r="D56" s="191"/>
      <c r="E56" s="191"/>
      <c r="F56" s="191"/>
      <c r="G56" s="178" t="s">
        <v>610</v>
      </c>
      <c r="H56" s="314"/>
      <c r="I56" s="308"/>
      <c r="J56" s="280"/>
      <c r="L56" s="314" t="s">
        <v>2</v>
      </c>
    </row>
    <row r="57" spans="1:12" ht="15">
      <c r="A57" s="198">
        <v>305</v>
      </c>
      <c r="B57" s="191">
        <v>100</v>
      </c>
      <c r="C57" s="191">
        <v>50</v>
      </c>
      <c r="D57" s="191">
        <v>100</v>
      </c>
      <c r="E57" s="191"/>
      <c r="F57" s="191"/>
      <c r="G57" s="199" t="s">
        <v>611</v>
      </c>
      <c r="H57" s="314"/>
      <c r="I57" s="308"/>
      <c r="J57" s="280"/>
      <c r="L57" s="314" t="s">
        <v>2</v>
      </c>
    </row>
    <row r="58" spans="1:12" ht="15">
      <c r="A58" s="198">
        <v>305</v>
      </c>
      <c r="B58" s="191">
        <v>100</v>
      </c>
      <c r="C58" s="191">
        <v>50</v>
      </c>
      <c r="D58" s="191">
        <v>100</v>
      </c>
      <c r="E58" s="191">
        <v>10</v>
      </c>
      <c r="F58" s="191"/>
      <c r="G58" s="178" t="s">
        <v>612</v>
      </c>
      <c r="H58" s="314"/>
      <c r="I58" s="308"/>
      <c r="J58" s="280" t="s">
        <v>880</v>
      </c>
      <c r="L58" s="314" t="s">
        <v>2</v>
      </c>
    </row>
    <row r="59" spans="1:12" s="179" customFormat="1" ht="12.75">
      <c r="A59" s="198">
        <v>305</v>
      </c>
      <c r="B59" s="191">
        <v>100</v>
      </c>
      <c r="C59" s="191">
        <v>50</v>
      </c>
      <c r="D59" s="191">
        <v>100</v>
      </c>
      <c r="E59" s="191">
        <v>10</v>
      </c>
      <c r="F59" s="192">
        <v>5</v>
      </c>
      <c r="G59" s="177" t="s">
        <v>613</v>
      </c>
      <c r="H59" s="297">
        <v>11015000</v>
      </c>
      <c r="I59" s="337">
        <v>11015000</v>
      </c>
      <c r="J59" s="280"/>
      <c r="L59" s="301">
        <v>0</v>
      </c>
    </row>
    <row r="60" spans="1:12" s="179" customFormat="1" ht="12.75">
      <c r="A60" s="198">
        <v>305</v>
      </c>
      <c r="B60" s="191">
        <v>100</v>
      </c>
      <c r="C60" s="191">
        <v>50</v>
      </c>
      <c r="D60" s="191">
        <v>100</v>
      </c>
      <c r="E60" s="191">
        <v>10</v>
      </c>
      <c r="F60" s="192">
        <v>10</v>
      </c>
      <c r="G60" s="177" t="s">
        <v>614</v>
      </c>
      <c r="H60" s="297">
        <v>760000</v>
      </c>
      <c r="I60" s="337">
        <v>760000</v>
      </c>
      <c r="J60" s="280"/>
      <c r="L60" s="301">
        <v>0</v>
      </c>
    </row>
    <row r="61" spans="1:12" s="179" customFormat="1" ht="12.75">
      <c r="A61" s="198">
        <v>305</v>
      </c>
      <c r="B61" s="191">
        <v>100</v>
      </c>
      <c r="C61" s="191">
        <v>50</v>
      </c>
      <c r="D61" s="191">
        <v>100</v>
      </c>
      <c r="E61" s="191">
        <v>10</v>
      </c>
      <c r="F61" s="192">
        <v>15</v>
      </c>
      <c r="G61" s="177" t="s">
        <v>474</v>
      </c>
      <c r="H61" s="297">
        <v>1730000</v>
      </c>
      <c r="I61" s="337">
        <v>1730000</v>
      </c>
      <c r="J61" s="280"/>
      <c r="L61" s="301">
        <v>0</v>
      </c>
    </row>
    <row r="62" spans="1:12" s="179" customFormat="1" ht="12.75">
      <c r="A62" s="198">
        <v>305</v>
      </c>
      <c r="B62" s="191">
        <v>100</v>
      </c>
      <c r="C62" s="191">
        <v>50</v>
      </c>
      <c r="D62" s="191">
        <v>100</v>
      </c>
      <c r="E62" s="191">
        <v>10</v>
      </c>
      <c r="F62" s="192">
        <v>20</v>
      </c>
      <c r="G62" s="177" t="s">
        <v>475</v>
      </c>
      <c r="H62" s="298">
        <v>670000</v>
      </c>
      <c r="I62" s="337">
        <v>670000</v>
      </c>
      <c r="J62" s="280"/>
      <c r="L62" s="315">
        <v>0</v>
      </c>
    </row>
    <row r="63" spans="1:12" s="179" customFormat="1" ht="12.75">
      <c r="A63" s="198">
        <v>305</v>
      </c>
      <c r="B63" s="191">
        <v>100</v>
      </c>
      <c r="C63" s="191">
        <v>50</v>
      </c>
      <c r="D63" s="191">
        <v>100</v>
      </c>
      <c r="E63" s="191">
        <v>10</v>
      </c>
      <c r="F63" s="192">
        <v>25</v>
      </c>
      <c r="G63" s="177" t="s">
        <v>476</v>
      </c>
      <c r="H63" s="298">
        <v>250000</v>
      </c>
      <c r="I63" s="337">
        <v>250000</v>
      </c>
      <c r="J63" s="280"/>
      <c r="L63" s="315">
        <v>0</v>
      </c>
    </row>
    <row r="64" spans="1:12" s="179" customFormat="1" ht="12.75">
      <c r="A64" s="198">
        <v>305</v>
      </c>
      <c r="B64" s="191">
        <v>100</v>
      </c>
      <c r="C64" s="191">
        <v>50</v>
      </c>
      <c r="D64" s="191">
        <v>100</v>
      </c>
      <c r="E64" s="191">
        <v>10</v>
      </c>
      <c r="F64" s="192">
        <v>30</v>
      </c>
      <c r="G64" s="177" t="s">
        <v>477</v>
      </c>
      <c r="H64" s="298">
        <v>675000</v>
      </c>
      <c r="I64" s="337">
        <v>1100000</v>
      </c>
      <c r="J64" s="280"/>
      <c r="L64" s="315">
        <v>0</v>
      </c>
    </row>
    <row r="65" spans="1:12" s="179" customFormat="1" ht="12.75">
      <c r="A65" s="198">
        <v>305</v>
      </c>
      <c r="B65" s="191">
        <v>100</v>
      </c>
      <c r="C65" s="191">
        <v>50</v>
      </c>
      <c r="D65" s="191">
        <v>100</v>
      </c>
      <c r="E65" s="191">
        <v>10</v>
      </c>
      <c r="F65" s="192">
        <v>35</v>
      </c>
      <c r="G65" s="177" t="s">
        <v>478</v>
      </c>
      <c r="H65" s="298">
        <v>275000</v>
      </c>
      <c r="I65" s="337">
        <v>275000</v>
      </c>
      <c r="J65" s="280"/>
      <c r="L65" s="315">
        <v>0</v>
      </c>
    </row>
    <row r="66" spans="1:12" s="179" customFormat="1" ht="12.75">
      <c r="A66" s="198">
        <v>305</v>
      </c>
      <c r="B66" s="191">
        <v>100</v>
      </c>
      <c r="C66" s="191">
        <v>50</v>
      </c>
      <c r="D66" s="191">
        <v>100</v>
      </c>
      <c r="E66" s="191">
        <v>10</v>
      </c>
      <c r="F66" s="192">
        <v>40</v>
      </c>
      <c r="G66" s="177" t="s">
        <v>479</v>
      </c>
      <c r="H66" s="298">
        <v>60000</v>
      </c>
      <c r="I66" s="337">
        <v>60000</v>
      </c>
      <c r="J66" s="280"/>
      <c r="L66" s="315">
        <v>0</v>
      </c>
    </row>
    <row r="67" spans="1:12" s="179" customFormat="1" ht="12.75">
      <c r="A67" s="198">
        <v>305</v>
      </c>
      <c r="B67" s="191">
        <v>100</v>
      </c>
      <c r="C67" s="191">
        <v>50</v>
      </c>
      <c r="D67" s="191">
        <v>100</v>
      </c>
      <c r="E67" s="191">
        <v>10</v>
      </c>
      <c r="F67" s="192">
        <v>45</v>
      </c>
      <c r="G67" s="177" t="s">
        <v>480</v>
      </c>
      <c r="H67" s="298">
        <v>50000</v>
      </c>
      <c r="I67" s="337">
        <v>50000</v>
      </c>
      <c r="J67" s="280"/>
      <c r="L67" s="315">
        <v>0</v>
      </c>
    </row>
    <row r="68" spans="1:12" s="179" customFormat="1" ht="12.75">
      <c r="A68" s="198">
        <v>305</v>
      </c>
      <c r="B68" s="191">
        <v>100</v>
      </c>
      <c r="C68" s="191">
        <v>50</v>
      </c>
      <c r="D68" s="191">
        <v>100</v>
      </c>
      <c r="E68" s="191">
        <v>10</v>
      </c>
      <c r="F68" s="192">
        <v>50</v>
      </c>
      <c r="G68" s="177" t="s">
        <v>481</v>
      </c>
      <c r="H68" s="298">
        <v>5000</v>
      </c>
      <c r="I68" s="337">
        <v>5000</v>
      </c>
      <c r="J68" s="280"/>
      <c r="L68" s="315">
        <v>0</v>
      </c>
    </row>
    <row r="69" spans="1:12" s="179" customFormat="1" ht="12.75">
      <c r="A69" s="198">
        <v>305</v>
      </c>
      <c r="B69" s="191">
        <v>100</v>
      </c>
      <c r="C69" s="191">
        <v>50</v>
      </c>
      <c r="D69" s="191">
        <v>100</v>
      </c>
      <c r="E69" s="191">
        <v>10</v>
      </c>
      <c r="F69" s="192">
        <v>55</v>
      </c>
      <c r="G69" s="177" t="s">
        <v>482</v>
      </c>
      <c r="H69" s="298">
        <v>1600000</v>
      </c>
      <c r="I69" s="337">
        <v>1640000</v>
      </c>
      <c r="J69" s="280"/>
      <c r="L69" s="315">
        <v>0</v>
      </c>
    </row>
    <row r="70" spans="1:12" ht="15">
      <c r="A70" s="198">
        <v>305</v>
      </c>
      <c r="B70" s="191">
        <v>100</v>
      </c>
      <c r="C70" s="191">
        <v>50</v>
      </c>
      <c r="D70" s="191">
        <v>100</v>
      </c>
      <c r="E70" s="189">
        <v>20</v>
      </c>
      <c r="F70" s="189"/>
      <c r="G70" s="197" t="s">
        <v>483</v>
      </c>
      <c r="H70" s="314"/>
      <c r="I70" s="308"/>
      <c r="J70" s="280" t="s">
        <v>883</v>
      </c>
      <c r="L70" s="314" t="s">
        <v>2</v>
      </c>
    </row>
    <row r="71" spans="1:12" s="179" customFormat="1" ht="12.75">
      <c r="A71" s="198">
        <v>305</v>
      </c>
      <c r="B71" s="191">
        <v>100</v>
      </c>
      <c r="C71" s="191">
        <v>50</v>
      </c>
      <c r="D71" s="191">
        <v>100</v>
      </c>
      <c r="E71" s="189">
        <v>20</v>
      </c>
      <c r="F71" s="192">
        <v>5</v>
      </c>
      <c r="G71" s="177" t="s">
        <v>613</v>
      </c>
      <c r="H71" s="297">
        <v>2180000</v>
      </c>
      <c r="I71" s="297">
        <v>2180000</v>
      </c>
      <c r="J71" s="280"/>
      <c r="L71" s="301">
        <v>0</v>
      </c>
    </row>
    <row r="72" spans="1:12" s="179" customFormat="1" ht="12.75">
      <c r="A72" s="198">
        <v>305</v>
      </c>
      <c r="B72" s="191">
        <v>100</v>
      </c>
      <c r="C72" s="191">
        <v>50</v>
      </c>
      <c r="D72" s="191">
        <v>100</v>
      </c>
      <c r="E72" s="189">
        <v>20</v>
      </c>
      <c r="F72" s="192">
        <v>10</v>
      </c>
      <c r="G72" s="177" t="s">
        <v>614</v>
      </c>
      <c r="H72" s="297">
        <v>110000</v>
      </c>
      <c r="I72" s="297">
        <v>110000</v>
      </c>
      <c r="J72" s="280"/>
      <c r="L72" s="301">
        <v>0</v>
      </c>
    </row>
    <row r="73" spans="1:12" s="179" customFormat="1" ht="12.75">
      <c r="A73" s="198">
        <v>305</v>
      </c>
      <c r="B73" s="191">
        <v>100</v>
      </c>
      <c r="C73" s="191">
        <v>50</v>
      </c>
      <c r="D73" s="191">
        <v>100</v>
      </c>
      <c r="E73" s="189">
        <v>20</v>
      </c>
      <c r="F73" s="192">
        <v>15</v>
      </c>
      <c r="G73" s="177" t="s">
        <v>474</v>
      </c>
      <c r="H73" s="297">
        <v>200000</v>
      </c>
      <c r="I73" s="297">
        <v>200000</v>
      </c>
      <c r="J73" s="280"/>
      <c r="L73" s="301">
        <v>0</v>
      </c>
    </row>
    <row r="74" spans="1:12" s="179" customFormat="1" ht="12.75">
      <c r="A74" s="198">
        <v>305</v>
      </c>
      <c r="B74" s="191">
        <v>100</v>
      </c>
      <c r="C74" s="191">
        <v>50</v>
      </c>
      <c r="D74" s="191">
        <v>100</v>
      </c>
      <c r="E74" s="189">
        <v>20</v>
      </c>
      <c r="F74" s="192">
        <v>20</v>
      </c>
      <c r="G74" s="177" t="s">
        <v>475</v>
      </c>
      <c r="H74" s="298">
        <v>70000</v>
      </c>
      <c r="I74" s="298">
        <v>70000</v>
      </c>
      <c r="J74" s="280"/>
      <c r="L74" s="315">
        <v>0</v>
      </c>
    </row>
    <row r="75" spans="1:12" s="179" customFormat="1" ht="12.75">
      <c r="A75" s="198">
        <v>305</v>
      </c>
      <c r="B75" s="191">
        <v>100</v>
      </c>
      <c r="C75" s="191">
        <v>50</v>
      </c>
      <c r="D75" s="191">
        <v>100</v>
      </c>
      <c r="E75" s="189">
        <v>20</v>
      </c>
      <c r="F75" s="192">
        <v>25</v>
      </c>
      <c r="G75" s="177" t="s">
        <v>476</v>
      </c>
      <c r="H75" s="298">
        <v>150000</v>
      </c>
      <c r="I75" s="298">
        <v>150000</v>
      </c>
      <c r="J75" s="280"/>
      <c r="L75" s="315">
        <v>0</v>
      </c>
    </row>
    <row r="76" spans="1:12" s="179" customFormat="1" ht="12.75">
      <c r="A76" s="198">
        <v>305</v>
      </c>
      <c r="B76" s="191">
        <v>100</v>
      </c>
      <c r="C76" s="191">
        <v>50</v>
      </c>
      <c r="D76" s="191">
        <v>100</v>
      </c>
      <c r="E76" s="189">
        <v>20</v>
      </c>
      <c r="F76" s="192">
        <v>30</v>
      </c>
      <c r="G76" s="177" t="s">
        <v>477</v>
      </c>
      <c r="H76" s="297">
        <v>165000</v>
      </c>
      <c r="I76" s="297">
        <v>180000</v>
      </c>
      <c r="J76" s="280"/>
      <c r="L76" s="301">
        <v>0</v>
      </c>
    </row>
    <row r="77" spans="1:12" s="179" customFormat="1" ht="12.75">
      <c r="A77" s="198">
        <v>305</v>
      </c>
      <c r="B77" s="191">
        <v>100</v>
      </c>
      <c r="C77" s="191">
        <v>50</v>
      </c>
      <c r="D77" s="191">
        <v>100</v>
      </c>
      <c r="E77" s="189">
        <v>20</v>
      </c>
      <c r="F77" s="192">
        <v>35</v>
      </c>
      <c r="G77" s="177" t="s">
        <v>478</v>
      </c>
      <c r="H77" s="297">
        <v>1000</v>
      </c>
      <c r="I77" s="297">
        <v>1000</v>
      </c>
      <c r="J77" s="280"/>
      <c r="L77" s="301">
        <v>0</v>
      </c>
    </row>
    <row r="78" spans="1:12" s="179" customFormat="1" ht="12.75">
      <c r="A78" s="198">
        <v>305</v>
      </c>
      <c r="B78" s="191">
        <v>100</v>
      </c>
      <c r="C78" s="191">
        <v>50</v>
      </c>
      <c r="D78" s="191">
        <v>100</v>
      </c>
      <c r="E78" s="189">
        <v>20</v>
      </c>
      <c r="F78" s="192">
        <v>40</v>
      </c>
      <c r="G78" s="177" t="s">
        <v>479</v>
      </c>
      <c r="H78" s="297"/>
      <c r="I78" s="297"/>
      <c r="J78" s="280"/>
      <c r="L78" s="301">
        <v>0</v>
      </c>
    </row>
    <row r="79" spans="1:12" s="179" customFormat="1" ht="12.75">
      <c r="A79" s="198">
        <v>305</v>
      </c>
      <c r="B79" s="191">
        <v>100</v>
      </c>
      <c r="C79" s="191">
        <v>50</v>
      </c>
      <c r="D79" s="191">
        <v>100</v>
      </c>
      <c r="E79" s="189">
        <v>20</v>
      </c>
      <c r="F79" s="192">
        <v>45</v>
      </c>
      <c r="G79" s="177" t="s">
        <v>480</v>
      </c>
      <c r="H79" s="298">
        <v>5000</v>
      </c>
      <c r="I79" s="298">
        <v>5000</v>
      </c>
      <c r="J79" s="280"/>
      <c r="L79" s="315">
        <v>0</v>
      </c>
    </row>
    <row r="80" spans="1:12" s="179" customFormat="1" ht="12.75">
      <c r="A80" s="198">
        <v>305</v>
      </c>
      <c r="B80" s="191">
        <v>100</v>
      </c>
      <c r="C80" s="191">
        <v>50</v>
      </c>
      <c r="D80" s="191">
        <v>100</v>
      </c>
      <c r="E80" s="189">
        <v>20</v>
      </c>
      <c r="F80" s="192">
        <v>50</v>
      </c>
      <c r="G80" s="177" t="s">
        <v>481</v>
      </c>
      <c r="H80" s="298"/>
      <c r="I80" s="298"/>
      <c r="J80" s="280"/>
      <c r="L80" s="315">
        <v>0</v>
      </c>
    </row>
    <row r="81" spans="1:12" s="179" customFormat="1" ht="12.75">
      <c r="A81" s="198">
        <v>305</v>
      </c>
      <c r="B81" s="191">
        <v>100</v>
      </c>
      <c r="C81" s="191">
        <v>50</v>
      </c>
      <c r="D81" s="191">
        <v>100</v>
      </c>
      <c r="E81" s="189">
        <v>20</v>
      </c>
      <c r="F81" s="192">
        <v>55</v>
      </c>
      <c r="G81" s="177" t="s">
        <v>482</v>
      </c>
      <c r="H81" s="297">
        <v>275000</v>
      </c>
      <c r="I81" s="297">
        <v>275000</v>
      </c>
      <c r="J81" s="280"/>
      <c r="L81" s="301">
        <v>0</v>
      </c>
    </row>
    <row r="82" spans="1:12" ht="15">
      <c r="A82" s="198">
        <v>305</v>
      </c>
      <c r="B82" s="191">
        <v>100</v>
      </c>
      <c r="C82" s="191">
        <v>50</v>
      </c>
      <c r="D82" s="191">
        <v>100</v>
      </c>
      <c r="E82" s="191">
        <v>30</v>
      </c>
      <c r="F82" s="191"/>
      <c r="G82" s="178" t="s">
        <v>484</v>
      </c>
      <c r="H82" s="314"/>
      <c r="I82" s="308"/>
      <c r="J82" s="280" t="s">
        <v>886</v>
      </c>
      <c r="L82" s="314" t="s">
        <v>2</v>
      </c>
    </row>
    <row r="83" spans="1:12" s="179" customFormat="1" ht="12.75">
      <c r="A83" s="198">
        <v>305</v>
      </c>
      <c r="B83" s="191">
        <v>100</v>
      </c>
      <c r="C83" s="191">
        <v>50</v>
      </c>
      <c r="D83" s="191">
        <v>100</v>
      </c>
      <c r="E83" s="191">
        <v>30</v>
      </c>
      <c r="F83" s="192">
        <v>5</v>
      </c>
      <c r="G83" s="177" t="s">
        <v>485</v>
      </c>
      <c r="H83" s="298">
        <v>970000</v>
      </c>
      <c r="I83" s="298">
        <v>970000</v>
      </c>
      <c r="J83" s="280"/>
      <c r="L83" s="315">
        <v>0</v>
      </c>
    </row>
    <row r="84" spans="1:12" s="179" customFormat="1" ht="12.75">
      <c r="A84" s="198">
        <v>305</v>
      </c>
      <c r="B84" s="191">
        <v>100</v>
      </c>
      <c r="C84" s="191">
        <v>50</v>
      </c>
      <c r="D84" s="191">
        <v>100</v>
      </c>
      <c r="E84" s="191">
        <v>30</v>
      </c>
      <c r="F84" s="192">
        <v>10</v>
      </c>
      <c r="G84" s="177" t="s">
        <v>486</v>
      </c>
      <c r="H84" s="298">
        <v>160000</v>
      </c>
      <c r="I84" s="298">
        <v>160000</v>
      </c>
      <c r="J84" s="280"/>
      <c r="L84" s="315">
        <v>0</v>
      </c>
    </row>
    <row r="85" spans="1:12" s="179" customFormat="1" ht="12.75">
      <c r="A85" s="198">
        <v>305</v>
      </c>
      <c r="B85" s="191">
        <v>100</v>
      </c>
      <c r="C85" s="191">
        <v>50</v>
      </c>
      <c r="D85" s="191">
        <v>100</v>
      </c>
      <c r="E85" s="191">
        <v>30</v>
      </c>
      <c r="F85" s="192">
        <v>15</v>
      </c>
      <c r="G85" s="177" t="s">
        <v>487</v>
      </c>
      <c r="H85" s="297"/>
      <c r="I85" s="297"/>
      <c r="J85" s="280"/>
      <c r="L85" s="301">
        <v>0</v>
      </c>
    </row>
    <row r="86" spans="1:12" s="179" customFormat="1" ht="12.75">
      <c r="A86" s="198">
        <v>305</v>
      </c>
      <c r="B86" s="191">
        <v>100</v>
      </c>
      <c r="C86" s="191">
        <v>50</v>
      </c>
      <c r="D86" s="191">
        <v>100</v>
      </c>
      <c r="E86" s="191">
        <v>30</v>
      </c>
      <c r="F86" s="192">
        <v>20</v>
      </c>
      <c r="G86" s="177" t="s">
        <v>1782</v>
      </c>
      <c r="H86" s="298">
        <v>150000</v>
      </c>
      <c r="I86" s="298">
        <v>150000</v>
      </c>
      <c r="J86" s="280"/>
      <c r="L86" s="315">
        <v>0</v>
      </c>
    </row>
    <row r="87" spans="1:12" s="179" customFormat="1" ht="12.75">
      <c r="A87" s="198">
        <v>305</v>
      </c>
      <c r="B87" s="191">
        <v>100</v>
      </c>
      <c r="C87" s="191">
        <v>50</v>
      </c>
      <c r="D87" s="191">
        <v>100</v>
      </c>
      <c r="E87" s="191">
        <v>30</v>
      </c>
      <c r="F87" s="192">
        <v>25</v>
      </c>
      <c r="G87" s="177" t="s">
        <v>1783</v>
      </c>
      <c r="H87" s="298">
        <v>75000</v>
      </c>
      <c r="I87" s="298">
        <v>75000</v>
      </c>
      <c r="J87" s="280"/>
      <c r="L87" s="315">
        <v>0</v>
      </c>
    </row>
    <row r="88" spans="1:12" s="179" customFormat="1" ht="12.75">
      <c r="A88" s="198">
        <v>305</v>
      </c>
      <c r="B88" s="191">
        <v>100</v>
      </c>
      <c r="C88" s="191">
        <v>50</v>
      </c>
      <c r="D88" s="191">
        <v>100</v>
      </c>
      <c r="E88" s="191">
        <v>30</v>
      </c>
      <c r="F88" s="192">
        <v>30</v>
      </c>
      <c r="G88" s="177" t="s">
        <v>1784</v>
      </c>
      <c r="H88" s="297">
        <v>140000</v>
      </c>
      <c r="I88" s="297">
        <v>140000</v>
      </c>
      <c r="J88" s="280"/>
      <c r="L88" s="301">
        <v>0</v>
      </c>
    </row>
    <row r="89" spans="1:12" s="179" customFormat="1" ht="12.75">
      <c r="A89" s="198">
        <v>305</v>
      </c>
      <c r="B89" s="191">
        <v>100</v>
      </c>
      <c r="C89" s="191">
        <v>50</v>
      </c>
      <c r="D89" s="191">
        <v>100</v>
      </c>
      <c r="E89" s="191">
        <v>30</v>
      </c>
      <c r="F89" s="192">
        <v>35</v>
      </c>
      <c r="G89" s="177" t="s">
        <v>1785</v>
      </c>
      <c r="H89" s="298">
        <v>15000</v>
      </c>
      <c r="I89" s="298">
        <v>15000</v>
      </c>
      <c r="J89" s="280"/>
      <c r="L89" s="315">
        <v>0</v>
      </c>
    </row>
    <row r="90" spans="1:12" s="179" customFormat="1" ht="12.75">
      <c r="A90" s="198">
        <v>305</v>
      </c>
      <c r="B90" s="191">
        <v>100</v>
      </c>
      <c r="C90" s="191">
        <v>50</v>
      </c>
      <c r="D90" s="191">
        <v>100</v>
      </c>
      <c r="E90" s="191">
        <v>30</v>
      </c>
      <c r="F90" s="192">
        <v>40</v>
      </c>
      <c r="G90" s="177" t="s">
        <v>1786</v>
      </c>
      <c r="H90" s="298">
        <v>2000</v>
      </c>
      <c r="I90" s="298">
        <v>2000</v>
      </c>
      <c r="J90" s="280"/>
      <c r="L90" s="315">
        <v>0</v>
      </c>
    </row>
    <row r="91" spans="1:12" s="179" customFormat="1" ht="12.75">
      <c r="A91" s="198">
        <v>305</v>
      </c>
      <c r="B91" s="191">
        <v>100</v>
      </c>
      <c r="C91" s="191">
        <v>50</v>
      </c>
      <c r="D91" s="191">
        <v>100</v>
      </c>
      <c r="E91" s="191">
        <v>30</v>
      </c>
      <c r="F91" s="192">
        <v>45</v>
      </c>
      <c r="G91" s="177" t="s">
        <v>1787</v>
      </c>
      <c r="H91" s="297">
        <v>8000</v>
      </c>
      <c r="I91" s="297">
        <v>8000</v>
      </c>
      <c r="J91" s="280"/>
      <c r="L91" s="301">
        <v>0</v>
      </c>
    </row>
    <row r="92" spans="1:12" s="179" customFormat="1" ht="12.75">
      <c r="A92" s="198">
        <v>305</v>
      </c>
      <c r="B92" s="191">
        <v>100</v>
      </c>
      <c r="C92" s="191">
        <v>50</v>
      </c>
      <c r="D92" s="191">
        <v>100</v>
      </c>
      <c r="E92" s="191">
        <v>30</v>
      </c>
      <c r="F92" s="192">
        <v>50</v>
      </c>
      <c r="G92" s="177" t="s">
        <v>142</v>
      </c>
      <c r="H92" s="298">
        <v>2000</v>
      </c>
      <c r="I92" s="298">
        <v>2000</v>
      </c>
      <c r="J92" s="280"/>
      <c r="L92" s="315">
        <v>0</v>
      </c>
    </row>
    <row r="93" spans="1:12" s="179" customFormat="1" ht="12.75">
      <c r="A93" s="198">
        <v>305</v>
      </c>
      <c r="B93" s="191">
        <v>100</v>
      </c>
      <c r="C93" s="191">
        <v>50</v>
      </c>
      <c r="D93" s="191">
        <v>100</v>
      </c>
      <c r="E93" s="191">
        <v>30</v>
      </c>
      <c r="F93" s="192">
        <v>55</v>
      </c>
      <c r="G93" s="177" t="s">
        <v>143</v>
      </c>
      <c r="H93" s="298"/>
      <c r="I93" s="298"/>
      <c r="J93" s="280"/>
      <c r="L93" s="315">
        <v>0</v>
      </c>
    </row>
    <row r="94" spans="1:12" s="179" customFormat="1" ht="12.75">
      <c r="A94" s="198">
        <v>305</v>
      </c>
      <c r="B94" s="191">
        <v>100</v>
      </c>
      <c r="C94" s="191">
        <v>50</v>
      </c>
      <c r="D94" s="191">
        <v>100</v>
      </c>
      <c r="E94" s="191">
        <v>30</v>
      </c>
      <c r="F94" s="192">
        <v>60</v>
      </c>
      <c r="G94" s="177" t="s">
        <v>144</v>
      </c>
      <c r="H94" s="298">
        <v>115000</v>
      </c>
      <c r="I94" s="298">
        <v>115000</v>
      </c>
      <c r="J94" s="280"/>
      <c r="L94" s="315">
        <v>0</v>
      </c>
    </row>
    <row r="95" spans="1:12" s="179" customFormat="1" ht="12.75">
      <c r="A95" s="198">
        <v>305</v>
      </c>
      <c r="B95" s="191">
        <v>100</v>
      </c>
      <c r="C95" s="191">
        <v>50</v>
      </c>
      <c r="D95" s="191">
        <v>100</v>
      </c>
      <c r="E95" s="191">
        <v>30</v>
      </c>
      <c r="F95" s="192">
        <v>65</v>
      </c>
      <c r="G95" s="177" t="s">
        <v>145</v>
      </c>
      <c r="H95" s="298">
        <v>20000</v>
      </c>
      <c r="I95" s="298">
        <v>20000</v>
      </c>
      <c r="J95" s="280"/>
      <c r="L95" s="315">
        <v>0</v>
      </c>
    </row>
    <row r="96" spans="1:12" s="179" customFormat="1" ht="12.75">
      <c r="A96" s="198">
        <v>305</v>
      </c>
      <c r="B96" s="191">
        <v>100</v>
      </c>
      <c r="C96" s="191">
        <v>50</v>
      </c>
      <c r="D96" s="191">
        <v>100</v>
      </c>
      <c r="E96" s="191">
        <v>30</v>
      </c>
      <c r="F96" s="192">
        <v>70</v>
      </c>
      <c r="G96" s="177" t="s">
        <v>146</v>
      </c>
      <c r="H96" s="301"/>
      <c r="I96" s="297"/>
      <c r="J96" s="280"/>
      <c r="L96" s="301">
        <v>0</v>
      </c>
    </row>
    <row r="97" spans="1:12" ht="15">
      <c r="A97" s="198">
        <v>305</v>
      </c>
      <c r="B97" s="191">
        <v>100</v>
      </c>
      <c r="C97" s="191">
        <v>50</v>
      </c>
      <c r="D97" s="191">
        <v>100</v>
      </c>
      <c r="E97" s="191">
        <v>40</v>
      </c>
      <c r="F97" s="191"/>
      <c r="G97" s="178" t="s">
        <v>147</v>
      </c>
      <c r="H97" s="314"/>
      <c r="I97" s="308"/>
      <c r="J97" s="280" t="s">
        <v>889</v>
      </c>
      <c r="L97" s="314" t="s">
        <v>2</v>
      </c>
    </row>
    <row r="98" spans="1:12" s="179" customFormat="1" ht="12.75">
      <c r="A98" s="198">
        <v>305</v>
      </c>
      <c r="B98" s="191">
        <v>100</v>
      </c>
      <c r="C98" s="191">
        <v>50</v>
      </c>
      <c r="D98" s="191">
        <v>100</v>
      </c>
      <c r="E98" s="191">
        <v>40</v>
      </c>
      <c r="F98" s="192">
        <v>5</v>
      </c>
      <c r="G98" s="177" t="s">
        <v>148</v>
      </c>
      <c r="H98" s="298">
        <v>515000</v>
      </c>
      <c r="I98" s="298">
        <v>551293</v>
      </c>
      <c r="J98" s="280"/>
      <c r="L98" s="315">
        <v>131630.55</v>
      </c>
    </row>
    <row r="99" spans="1:12" s="179" customFormat="1" ht="12.75">
      <c r="A99" s="198">
        <v>305</v>
      </c>
      <c r="B99" s="191">
        <v>100</v>
      </c>
      <c r="C99" s="191">
        <v>50</v>
      </c>
      <c r="D99" s="191">
        <v>100</v>
      </c>
      <c r="E99" s="191">
        <v>40</v>
      </c>
      <c r="F99" s="192">
        <v>10</v>
      </c>
      <c r="G99" s="177" t="s">
        <v>614</v>
      </c>
      <c r="H99" s="297">
        <v>80000</v>
      </c>
      <c r="I99" s="297">
        <v>81140</v>
      </c>
      <c r="J99" s="280"/>
      <c r="L99" s="301">
        <v>3472.47</v>
      </c>
    </row>
    <row r="100" spans="1:12" s="179" customFormat="1" ht="12.75">
      <c r="A100" s="198">
        <v>305</v>
      </c>
      <c r="B100" s="191">
        <v>100</v>
      </c>
      <c r="C100" s="191">
        <v>50</v>
      </c>
      <c r="D100" s="191">
        <v>100</v>
      </c>
      <c r="E100" s="191">
        <v>40</v>
      </c>
      <c r="F100" s="192">
        <v>15</v>
      </c>
      <c r="G100" s="177" t="s">
        <v>476</v>
      </c>
      <c r="H100" s="298">
        <v>7000</v>
      </c>
      <c r="I100" s="298">
        <v>7000</v>
      </c>
      <c r="J100" s="280"/>
      <c r="L100" s="315">
        <v>0</v>
      </c>
    </row>
    <row r="101" spans="1:12" s="179" customFormat="1" ht="12.75">
      <c r="A101" s="198">
        <v>305</v>
      </c>
      <c r="B101" s="191">
        <v>100</v>
      </c>
      <c r="C101" s="191">
        <v>50</v>
      </c>
      <c r="D101" s="191">
        <v>100</v>
      </c>
      <c r="E101" s="191">
        <v>40</v>
      </c>
      <c r="F101" s="192">
        <v>20</v>
      </c>
      <c r="G101" s="177" t="s">
        <v>477</v>
      </c>
      <c r="H101" s="298">
        <v>8000</v>
      </c>
      <c r="I101" s="298">
        <v>8000</v>
      </c>
      <c r="J101" s="280"/>
      <c r="L101" s="315">
        <v>0</v>
      </c>
    </row>
    <row r="102" spans="1:12" s="179" customFormat="1" ht="12.75">
      <c r="A102" s="198">
        <v>305</v>
      </c>
      <c r="B102" s="191">
        <v>100</v>
      </c>
      <c r="C102" s="191">
        <v>50</v>
      </c>
      <c r="D102" s="191">
        <v>100</v>
      </c>
      <c r="E102" s="191">
        <v>40</v>
      </c>
      <c r="F102" s="192">
        <v>25</v>
      </c>
      <c r="G102" s="177" t="s">
        <v>478</v>
      </c>
      <c r="H102" s="297">
        <v>5000</v>
      </c>
      <c r="I102" s="297">
        <v>5000</v>
      </c>
      <c r="J102" s="280"/>
      <c r="L102" s="301">
        <v>0</v>
      </c>
    </row>
    <row r="103" spans="1:12" s="179" customFormat="1" ht="12.75">
      <c r="A103" s="198">
        <v>305</v>
      </c>
      <c r="B103" s="191">
        <v>100</v>
      </c>
      <c r="C103" s="191">
        <v>50</v>
      </c>
      <c r="D103" s="191">
        <v>100</v>
      </c>
      <c r="E103" s="191">
        <v>40</v>
      </c>
      <c r="F103" s="192">
        <v>30</v>
      </c>
      <c r="G103" s="177" t="s">
        <v>481</v>
      </c>
      <c r="H103" s="298"/>
      <c r="I103" s="298"/>
      <c r="J103" s="280"/>
      <c r="L103" s="315">
        <v>0</v>
      </c>
    </row>
    <row r="104" spans="1:12" s="179" customFormat="1" ht="12.75">
      <c r="A104" s="198">
        <v>305</v>
      </c>
      <c r="B104" s="191">
        <v>100</v>
      </c>
      <c r="C104" s="191">
        <v>50</v>
      </c>
      <c r="D104" s="191">
        <v>100</v>
      </c>
      <c r="E104" s="191">
        <v>40</v>
      </c>
      <c r="F104" s="192">
        <v>35</v>
      </c>
      <c r="G104" s="177" t="s">
        <v>482</v>
      </c>
      <c r="H104" s="297">
        <v>90000</v>
      </c>
      <c r="I104" s="297">
        <v>95230</v>
      </c>
      <c r="J104" s="280"/>
      <c r="L104" s="301">
        <v>17693.69</v>
      </c>
    </row>
    <row r="105" spans="1:12" s="179" customFormat="1" ht="12.75">
      <c r="A105" s="198">
        <v>305</v>
      </c>
      <c r="B105" s="191">
        <v>100</v>
      </c>
      <c r="C105" s="191">
        <v>50</v>
      </c>
      <c r="D105" s="191">
        <v>100</v>
      </c>
      <c r="E105" s="191">
        <v>40</v>
      </c>
      <c r="F105" s="192">
        <v>40</v>
      </c>
      <c r="G105" s="177" t="s">
        <v>149</v>
      </c>
      <c r="H105" s="298"/>
      <c r="I105" s="298"/>
      <c r="J105" s="280"/>
      <c r="L105" s="315">
        <v>0</v>
      </c>
    </row>
    <row r="106" spans="1:12" ht="15">
      <c r="A106" s="198">
        <v>305</v>
      </c>
      <c r="B106" s="191">
        <v>100</v>
      </c>
      <c r="C106" s="191">
        <v>50</v>
      </c>
      <c r="D106" s="192">
        <v>200</v>
      </c>
      <c r="E106" s="191"/>
      <c r="F106" s="191"/>
      <c r="G106" s="177" t="s">
        <v>150</v>
      </c>
      <c r="H106" s="298"/>
      <c r="I106" s="298"/>
      <c r="J106" s="280" t="s">
        <v>891</v>
      </c>
      <c r="L106" s="315">
        <v>0</v>
      </c>
    </row>
    <row r="107" spans="1:12" ht="15">
      <c r="A107" s="198">
        <v>305</v>
      </c>
      <c r="B107" s="191">
        <v>100</v>
      </c>
      <c r="C107" s="191">
        <v>50</v>
      </c>
      <c r="D107" s="192">
        <v>300</v>
      </c>
      <c r="E107" s="191"/>
      <c r="F107" s="191"/>
      <c r="G107" s="177" t="s">
        <v>151</v>
      </c>
      <c r="H107" s="298">
        <v>69052</v>
      </c>
      <c r="I107" s="298">
        <v>69052</v>
      </c>
      <c r="J107" s="280" t="s">
        <v>894</v>
      </c>
      <c r="L107" s="315">
        <v>0</v>
      </c>
    </row>
    <row r="108" spans="1:12" ht="15">
      <c r="A108" s="198">
        <v>305</v>
      </c>
      <c r="B108" s="191">
        <v>100</v>
      </c>
      <c r="C108" s="191">
        <v>100</v>
      </c>
      <c r="D108" s="191"/>
      <c r="E108" s="191"/>
      <c r="F108" s="191"/>
      <c r="G108" s="178" t="s">
        <v>152</v>
      </c>
      <c r="H108" s="314"/>
      <c r="I108" s="308"/>
      <c r="J108" s="280"/>
      <c r="L108" s="314" t="s">
        <v>2</v>
      </c>
    </row>
    <row r="109" spans="1:12" ht="15">
      <c r="A109" s="198">
        <v>305</v>
      </c>
      <c r="B109" s="191">
        <v>100</v>
      </c>
      <c r="C109" s="191">
        <v>100</v>
      </c>
      <c r="D109" s="191">
        <v>100</v>
      </c>
      <c r="E109" s="191"/>
      <c r="F109" s="191"/>
      <c r="G109" s="199" t="s">
        <v>611</v>
      </c>
      <c r="H109" s="314"/>
      <c r="I109" s="308"/>
      <c r="J109" s="280" t="s">
        <v>899</v>
      </c>
      <c r="L109" s="314" t="s">
        <v>2</v>
      </c>
    </row>
    <row r="110" spans="1:12" s="179" customFormat="1" ht="12.75">
      <c r="A110" s="198">
        <v>305</v>
      </c>
      <c r="B110" s="191">
        <v>100</v>
      </c>
      <c r="C110" s="191">
        <v>100</v>
      </c>
      <c r="D110" s="191">
        <v>100</v>
      </c>
      <c r="E110" s="192">
        <v>10</v>
      </c>
      <c r="F110" s="201"/>
      <c r="G110" s="193" t="s">
        <v>153</v>
      </c>
      <c r="H110" s="297">
        <v>34985000</v>
      </c>
      <c r="I110" s="297">
        <v>37000000</v>
      </c>
      <c r="J110" s="280"/>
      <c r="L110" s="301">
        <v>0</v>
      </c>
    </row>
    <row r="111" spans="1:12" s="179" customFormat="1" ht="12.75">
      <c r="A111" s="198">
        <v>305</v>
      </c>
      <c r="B111" s="191">
        <v>100</v>
      </c>
      <c r="C111" s="191">
        <v>100</v>
      </c>
      <c r="D111" s="191">
        <v>100</v>
      </c>
      <c r="E111" s="192">
        <v>20</v>
      </c>
      <c r="F111" s="201"/>
      <c r="G111" s="193" t="s">
        <v>154</v>
      </c>
      <c r="H111" s="297">
        <v>30000</v>
      </c>
      <c r="I111" s="297">
        <v>30000</v>
      </c>
      <c r="J111" s="280"/>
      <c r="L111" s="301">
        <v>0</v>
      </c>
    </row>
    <row r="112" spans="1:12" ht="15">
      <c r="A112" s="198">
        <v>305</v>
      </c>
      <c r="B112" s="191">
        <v>100</v>
      </c>
      <c r="C112" s="191">
        <v>100</v>
      </c>
      <c r="D112" s="192">
        <v>200</v>
      </c>
      <c r="E112" s="191"/>
      <c r="F112" s="191"/>
      <c r="G112" s="193" t="s">
        <v>155</v>
      </c>
      <c r="H112" s="297"/>
      <c r="I112" s="297"/>
      <c r="J112" s="280" t="s">
        <v>901</v>
      </c>
      <c r="L112" s="301">
        <v>0</v>
      </c>
    </row>
    <row r="113" spans="1:12" ht="15">
      <c r="A113" s="198">
        <v>305</v>
      </c>
      <c r="B113" s="191">
        <v>100</v>
      </c>
      <c r="C113" s="191">
        <v>100</v>
      </c>
      <c r="D113" s="192">
        <v>300</v>
      </c>
      <c r="E113" s="191"/>
      <c r="F113" s="191"/>
      <c r="G113" s="193" t="s">
        <v>156</v>
      </c>
      <c r="H113" s="297">
        <v>186036</v>
      </c>
      <c r="I113" s="297">
        <v>186036</v>
      </c>
      <c r="J113" s="280" t="s">
        <v>904</v>
      </c>
      <c r="L113" s="301">
        <v>0</v>
      </c>
    </row>
    <row r="114" spans="1:12" ht="15">
      <c r="A114" s="198">
        <v>305</v>
      </c>
      <c r="B114" s="191">
        <v>100</v>
      </c>
      <c r="C114" s="191">
        <v>150</v>
      </c>
      <c r="D114" s="191"/>
      <c r="E114" s="191"/>
      <c r="F114" s="191"/>
      <c r="G114" s="178" t="s">
        <v>157</v>
      </c>
      <c r="H114" s="314"/>
      <c r="I114" s="308"/>
      <c r="J114" s="280"/>
      <c r="L114" s="314" t="s">
        <v>2</v>
      </c>
    </row>
    <row r="115" spans="1:12" ht="15">
      <c r="A115" s="198">
        <v>305</v>
      </c>
      <c r="B115" s="191">
        <v>100</v>
      </c>
      <c r="C115" s="191">
        <v>150</v>
      </c>
      <c r="D115" s="191">
        <v>100</v>
      </c>
      <c r="E115" s="191"/>
      <c r="F115" s="191"/>
      <c r="G115" s="199" t="s">
        <v>158</v>
      </c>
      <c r="H115" s="314"/>
      <c r="I115" s="308"/>
      <c r="J115" s="280" t="s">
        <v>909</v>
      </c>
      <c r="L115" s="314" t="s">
        <v>2</v>
      </c>
    </row>
    <row r="116" spans="1:12" s="179" customFormat="1" ht="12.75">
      <c r="A116" s="198">
        <v>305</v>
      </c>
      <c r="B116" s="191">
        <v>100</v>
      </c>
      <c r="C116" s="191">
        <v>150</v>
      </c>
      <c r="D116" s="191">
        <v>100</v>
      </c>
      <c r="E116" s="192">
        <v>10</v>
      </c>
      <c r="F116" s="201"/>
      <c r="G116" s="193" t="s">
        <v>159</v>
      </c>
      <c r="H116" s="297">
        <v>4650271</v>
      </c>
      <c r="I116" s="297">
        <v>4912365</v>
      </c>
      <c r="J116" s="280"/>
      <c r="L116" s="301">
        <v>0</v>
      </c>
    </row>
    <row r="117" spans="1:12" s="179" customFormat="1" ht="12.75">
      <c r="A117" s="198">
        <v>305</v>
      </c>
      <c r="B117" s="191">
        <v>100</v>
      </c>
      <c r="C117" s="191">
        <v>150</v>
      </c>
      <c r="D117" s="191">
        <v>100</v>
      </c>
      <c r="E117" s="192">
        <v>20</v>
      </c>
      <c r="F117" s="201"/>
      <c r="G117" s="193" t="s">
        <v>160</v>
      </c>
      <c r="H117" s="297">
        <v>583500</v>
      </c>
      <c r="I117" s="297">
        <v>769449</v>
      </c>
      <c r="J117" s="280"/>
      <c r="L117" s="301">
        <v>583500</v>
      </c>
    </row>
    <row r="118" spans="1:12" ht="15">
      <c r="A118" s="198">
        <v>305</v>
      </c>
      <c r="B118" s="191">
        <v>100</v>
      </c>
      <c r="C118" s="191">
        <v>150</v>
      </c>
      <c r="D118" s="192">
        <v>200</v>
      </c>
      <c r="E118" s="191"/>
      <c r="F118" s="191"/>
      <c r="G118" s="193" t="s">
        <v>860</v>
      </c>
      <c r="H118" s="301"/>
      <c r="I118" s="297"/>
      <c r="J118" s="280" t="s">
        <v>912</v>
      </c>
      <c r="L118" s="301">
        <v>0</v>
      </c>
    </row>
    <row r="119" spans="1:12" ht="15">
      <c r="A119" s="198">
        <v>305</v>
      </c>
      <c r="B119" s="191">
        <v>100</v>
      </c>
      <c r="C119" s="191">
        <v>150</v>
      </c>
      <c r="D119" s="191">
        <v>300</v>
      </c>
      <c r="E119" s="191"/>
      <c r="F119" s="191"/>
      <c r="G119" s="199" t="s">
        <v>156</v>
      </c>
      <c r="H119" s="314"/>
      <c r="I119" s="308"/>
      <c r="J119" s="280" t="s">
        <v>915</v>
      </c>
      <c r="L119" s="314" t="s">
        <v>2</v>
      </c>
    </row>
    <row r="120" spans="1:12" s="179" customFormat="1" ht="12.75">
      <c r="A120" s="198">
        <v>305</v>
      </c>
      <c r="B120" s="191">
        <v>100</v>
      </c>
      <c r="C120" s="191">
        <v>150</v>
      </c>
      <c r="D120" s="191">
        <v>300</v>
      </c>
      <c r="E120" s="192">
        <v>10</v>
      </c>
      <c r="F120" s="201"/>
      <c r="G120" s="193" t="s">
        <v>861</v>
      </c>
      <c r="H120" s="297">
        <v>1892901</v>
      </c>
      <c r="I120" s="297">
        <v>1892901</v>
      </c>
      <c r="J120" s="280"/>
      <c r="L120" s="301">
        <v>0</v>
      </c>
    </row>
    <row r="121" spans="1:12" s="179" customFormat="1" ht="12.75">
      <c r="A121" s="198">
        <v>305</v>
      </c>
      <c r="B121" s="191">
        <v>100</v>
      </c>
      <c r="C121" s="191">
        <v>150</v>
      </c>
      <c r="D121" s="191">
        <v>300</v>
      </c>
      <c r="E121" s="192">
        <v>20</v>
      </c>
      <c r="F121" s="201"/>
      <c r="G121" s="193" t="s">
        <v>862</v>
      </c>
      <c r="H121" s="297">
        <v>62000</v>
      </c>
      <c r="I121" s="297">
        <v>86126</v>
      </c>
      <c r="J121" s="280"/>
      <c r="L121" s="301">
        <v>62000</v>
      </c>
    </row>
    <row r="122" spans="1:12" ht="15">
      <c r="A122" s="198">
        <v>305</v>
      </c>
      <c r="B122" s="191">
        <v>100</v>
      </c>
      <c r="C122" s="191">
        <v>150</v>
      </c>
      <c r="D122" s="191">
        <v>400</v>
      </c>
      <c r="E122" s="191"/>
      <c r="F122" s="191"/>
      <c r="G122" s="199" t="s">
        <v>863</v>
      </c>
      <c r="H122" s="314"/>
      <c r="I122" s="308"/>
      <c r="J122" s="280" t="s">
        <v>918</v>
      </c>
      <c r="L122" s="314" t="s">
        <v>2</v>
      </c>
    </row>
    <row r="123" spans="1:12" s="179" customFormat="1" ht="12.75">
      <c r="A123" s="198">
        <v>305</v>
      </c>
      <c r="B123" s="191">
        <v>100</v>
      </c>
      <c r="C123" s="191">
        <v>150</v>
      </c>
      <c r="D123" s="191">
        <v>400</v>
      </c>
      <c r="E123" s="192">
        <v>10</v>
      </c>
      <c r="F123" s="201"/>
      <c r="G123" s="193" t="s">
        <v>864</v>
      </c>
      <c r="H123" s="297">
        <v>1410000</v>
      </c>
      <c r="I123" s="297">
        <v>1410000</v>
      </c>
      <c r="J123" s="280"/>
      <c r="L123" s="301">
        <v>0</v>
      </c>
    </row>
    <row r="124" spans="1:12" s="179" customFormat="1" ht="12.75">
      <c r="A124" s="198">
        <v>305</v>
      </c>
      <c r="B124" s="191">
        <v>100</v>
      </c>
      <c r="C124" s="191">
        <v>150</v>
      </c>
      <c r="D124" s="191">
        <v>400</v>
      </c>
      <c r="E124" s="192">
        <v>20</v>
      </c>
      <c r="F124" s="201"/>
      <c r="G124" s="193" t="s">
        <v>865</v>
      </c>
      <c r="H124" s="297">
        <v>270000</v>
      </c>
      <c r="I124" s="297">
        <v>270000</v>
      </c>
      <c r="J124" s="280"/>
      <c r="L124" s="301">
        <v>0</v>
      </c>
    </row>
    <row r="125" spans="1:12" s="179" customFormat="1" ht="12.75">
      <c r="A125" s="198">
        <v>305</v>
      </c>
      <c r="B125" s="191">
        <v>100</v>
      </c>
      <c r="C125" s="191">
        <v>150</v>
      </c>
      <c r="D125" s="191">
        <v>400</v>
      </c>
      <c r="E125" s="192">
        <v>30</v>
      </c>
      <c r="F125" s="201"/>
      <c r="G125" s="193" t="s">
        <v>476</v>
      </c>
      <c r="H125" s="297">
        <v>2000</v>
      </c>
      <c r="I125" s="297">
        <v>2000</v>
      </c>
      <c r="J125" s="287"/>
      <c r="L125" s="301">
        <v>0</v>
      </c>
    </row>
    <row r="126" spans="1:12" s="179" customFormat="1" ht="12.75">
      <c r="A126" s="198">
        <v>305</v>
      </c>
      <c r="B126" s="191">
        <v>100</v>
      </c>
      <c r="C126" s="191">
        <v>150</v>
      </c>
      <c r="D126" s="191">
        <v>400</v>
      </c>
      <c r="E126" s="192">
        <v>40</v>
      </c>
      <c r="F126" s="201"/>
      <c r="G126" s="193" t="s">
        <v>477</v>
      </c>
      <c r="H126" s="297">
        <v>45000</v>
      </c>
      <c r="I126" s="297">
        <v>45000</v>
      </c>
      <c r="J126" s="287"/>
      <c r="L126" s="301">
        <v>0</v>
      </c>
    </row>
    <row r="127" spans="1:12" s="179" customFormat="1" ht="12.75">
      <c r="A127" s="198">
        <v>305</v>
      </c>
      <c r="B127" s="191">
        <v>100</v>
      </c>
      <c r="C127" s="191">
        <v>150</v>
      </c>
      <c r="D127" s="191">
        <v>400</v>
      </c>
      <c r="E127" s="192">
        <v>50</v>
      </c>
      <c r="F127" s="201"/>
      <c r="G127" s="193" t="s">
        <v>478</v>
      </c>
      <c r="H127" s="297">
        <v>20000</v>
      </c>
      <c r="I127" s="297">
        <v>20000</v>
      </c>
      <c r="J127" s="280"/>
      <c r="L127" s="301">
        <v>0</v>
      </c>
    </row>
    <row r="128" spans="1:12" s="179" customFormat="1" ht="12.75">
      <c r="A128" s="198">
        <v>305</v>
      </c>
      <c r="B128" s="191">
        <v>100</v>
      </c>
      <c r="C128" s="191">
        <v>150</v>
      </c>
      <c r="D128" s="191">
        <v>400</v>
      </c>
      <c r="E128" s="192">
        <v>60</v>
      </c>
      <c r="F128" s="201"/>
      <c r="G128" s="193" t="s">
        <v>481</v>
      </c>
      <c r="H128" s="297"/>
      <c r="I128" s="297"/>
      <c r="J128" s="280"/>
      <c r="L128" s="301">
        <v>0</v>
      </c>
    </row>
    <row r="129" spans="1:12" s="179" customFormat="1" ht="12.75">
      <c r="A129" s="198">
        <v>305</v>
      </c>
      <c r="B129" s="191">
        <v>100</v>
      </c>
      <c r="C129" s="191">
        <v>150</v>
      </c>
      <c r="D129" s="191">
        <v>400</v>
      </c>
      <c r="E129" s="192">
        <v>70</v>
      </c>
      <c r="F129" s="201"/>
      <c r="G129" s="193" t="s">
        <v>482</v>
      </c>
      <c r="H129" s="297">
        <v>243000</v>
      </c>
      <c r="I129" s="297">
        <v>243000</v>
      </c>
      <c r="J129" s="280"/>
      <c r="L129" s="301">
        <v>0</v>
      </c>
    </row>
    <row r="130" spans="1:12" ht="15">
      <c r="A130" s="198">
        <v>305</v>
      </c>
      <c r="B130" s="191">
        <v>100</v>
      </c>
      <c r="C130" s="191">
        <v>150</v>
      </c>
      <c r="D130" s="191">
        <v>500</v>
      </c>
      <c r="E130" s="191"/>
      <c r="F130" s="191"/>
      <c r="G130" s="199" t="s">
        <v>866</v>
      </c>
      <c r="H130" s="314"/>
      <c r="I130" s="308"/>
      <c r="J130" s="280"/>
      <c r="L130" s="314" t="s">
        <v>2</v>
      </c>
    </row>
    <row r="131" spans="1:12" ht="15">
      <c r="A131" s="198">
        <v>305</v>
      </c>
      <c r="B131" s="191">
        <v>100</v>
      </c>
      <c r="C131" s="191">
        <v>150</v>
      </c>
      <c r="D131" s="191">
        <v>500</v>
      </c>
      <c r="E131" s="192">
        <v>10</v>
      </c>
      <c r="F131" s="201"/>
      <c r="G131" s="193" t="s">
        <v>867</v>
      </c>
      <c r="H131" s="301"/>
      <c r="I131" s="297"/>
      <c r="J131" s="280" t="s">
        <v>924</v>
      </c>
      <c r="L131" s="301">
        <v>0</v>
      </c>
    </row>
    <row r="132" spans="1:12" ht="15">
      <c r="A132" s="198">
        <v>305</v>
      </c>
      <c r="B132" s="191">
        <v>100</v>
      </c>
      <c r="C132" s="191">
        <v>150</v>
      </c>
      <c r="D132" s="191">
        <v>500</v>
      </c>
      <c r="E132" s="192">
        <v>20</v>
      </c>
      <c r="F132" s="201"/>
      <c r="G132" s="193" t="s">
        <v>868</v>
      </c>
      <c r="H132" s="301"/>
      <c r="I132" s="297"/>
      <c r="J132" s="280" t="s">
        <v>927</v>
      </c>
      <c r="L132" s="301">
        <v>0</v>
      </c>
    </row>
    <row r="133" spans="1:12" ht="15">
      <c r="A133" s="198">
        <v>305</v>
      </c>
      <c r="B133" s="191">
        <v>100</v>
      </c>
      <c r="C133" s="191">
        <v>150</v>
      </c>
      <c r="D133" s="191">
        <v>500</v>
      </c>
      <c r="E133" s="192">
        <v>30</v>
      </c>
      <c r="F133" s="201"/>
      <c r="G133" s="193" t="s">
        <v>869</v>
      </c>
      <c r="H133" s="297">
        <v>8390000</v>
      </c>
      <c r="I133" s="297">
        <v>8390000</v>
      </c>
      <c r="J133" s="280" t="s">
        <v>938</v>
      </c>
      <c r="L133" s="301">
        <v>0</v>
      </c>
    </row>
    <row r="134" spans="1:12" ht="15">
      <c r="A134" s="198">
        <v>305</v>
      </c>
      <c r="B134" s="191">
        <v>100</v>
      </c>
      <c r="C134" s="191">
        <v>150</v>
      </c>
      <c r="D134" s="191">
        <v>500</v>
      </c>
      <c r="E134" s="192">
        <v>40</v>
      </c>
      <c r="F134" s="201"/>
      <c r="G134" s="193" t="s">
        <v>870</v>
      </c>
      <c r="H134" s="297">
        <v>3650000</v>
      </c>
      <c r="I134" s="297">
        <v>3650000</v>
      </c>
      <c r="J134" s="280" t="s">
        <v>941</v>
      </c>
      <c r="L134" s="301">
        <v>0</v>
      </c>
    </row>
    <row r="135" spans="1:12" ht="15">
      <c r="A135" s="198">
        <v>305</v>
      </c>
      <c r="B135" s="191">
        <v>100</v>
      </c>
      <c r="C135" s="191">
        <v>150</v>
      </c>
      <c r="D135" s="192">
        <v>600</v>
      </c>
      <c r="E135" s="192"/>
      <c r="F135" s="201"/>
      <c r="G135" s="193" t="s">
        <v>162</v>
      </c>
      <c r="H135" s="297">
        <v>115129</v>
      </c>
      <c r="I135" s="297">
        <v>166000</v>
      </c>
      <c r="J135" s="280" t="s">
        <v>944</v>
      </c>
      <c r="L135" s="301">
        <v>0</v>
      </c>
    </row>
    <row r="136" spans="1:12" ht="15">
      <c r="A136" s="198">
        <v>305</v>
      </c>
      <c r="B136" s="191">
        <v>100</v>
      </c>
      <c r="C136" s="191">
        <v>200</v>
      </c>
      <c r="D136" s="191"/>
      <c r="E136" s="192"/>
      <c r="F136" s="201"/>
      <c r="G136" s="199" t="s">
        <v>163</v>
      </c>
      <c r="H136" s="314"/>
      <c r="I136" s="308"/>
      <c r="J136" s="280"/>
      <c r="L136" s="314" t="s">
        <v>2</v>
      </c>
    </row>
    <row r="137" spans="1:12" ht="15">
      <c r="A137" s="198">
        <v>305</v>
      </c>
      <c r="B137" s="191">
        <v>100</v>
      </c>
      <c r="C137" s="191">
        <v>200</v>
      </c>
      <c r="D137" s="192">
        <v>100</v>
      </c>
      <c r="E137" s="191"/>
      <c r="F137" s="191"/>
      <c r="G137" s="193" t="s">
        <v>158</v>
      </c>
      <c r="H137" s="301"/>
      <c r="I137" s="297"/>
      <c r="J137" s="280" t="s">
        <v>949</v>
      </c>
      <c r="L137" s="301">
        <v>0</v>
      </c>
    </row>
    <row r="138" spans="1:12" ht="15">
      <c r="A138" s="198">
        <v>305</v>
      </c>
      <c r="B138" s="191">
        <v>100</v>
      </c>
      <c r="C138" s="191">
        <v>200</v>
      </c>
      <c r="D138" s="192">
        <v>200</v>
      </c>
      <c r="E138" s="191"/>
      <c r="F138" s="191"/>
      <c r="G138" s="193" t="s">
        <v>860</v>
      </c>
      <c r="H138" s="301"/>
      <c r="I138" s="297"/>
      <c r="J138" s="280" t="s">
        <v>952</v>
      </c>
      <c r="L138" s="301">
        <v>0</v>
      </c>
    </row>
    <row r="139" spans="1:12" ht="15">
      <c r="A139" s="198">
        <v>305</v>
      </c>
      <c r="B139" s="191">
        <v>100</v>
      </c>
      <c r="C139" s="191">
        <v>200</v>
      </c>
      <c r="D139" s="192">
        <v>300</v>
      </c>
      <c r="E139" s="191"/>
      <c r="F139" s="191"/>
      <c r="G139" s="193" t="s">
        <v>164</v>
      </c>
      <c r="H139" s="301">
        <v>50000</v>
      </c>
      <c r="I139" s="297">
        <v>80000</v>
      </c>
      <c r="J139" s="280" t="s">
        <v>955</v>
      </c>
      <c r="L139" s="301">
        <v>0</v>
      </c>
    </row>
    <row r="140" spans="1:12" ht="15">
      <c r="A140" s="198">
        <v>305</v>
      </c>
      <c r="B140" s="191">
        <v>100</v>
      </c>
      <c r="C140" s="191">
        <v>200</v>
      </c>
      <c r="D140" s="191">
        <v>400</v>
      </c>
      <c r="E140" s="191"/>
      <c r="F140" s="191"/>
      <c r="G140" s="199" t="s">
        <v>165</v>
      </c>
      <c r="H140" s="314"/>
      <c r="I140" s="308"/>
      <c r="J140" s="280" t="s">
        <v>957</v>
      </c>
      <c r="L140" s="314" t="s">
        <v>2</v>
      </c>
    </row>
    <row r="141" spans="1:12" s="179" customFormat="1" ht="12.75">
      <c r="A141" s="198">
        <v>305</v>
      </c>
      <c r="B141" s="191">
        <v>100</v>
      </c>
      <c r="C141" s="191">
        <v>200</v>
      </c>
      <c r="D141" s="191">
        <v>400</v>
      </c>
      <c r="E141" s="192">
        <v>10</v>
      </c>
      <c r="F141" s="201"/>
      <c r="G141" s="193" t="s">
        <v>615</v>
      </c>
      <c r="H141" s="297"/>
      <c r="I141" s="297"/>
      <c r="J141" s="280"/>
      <c r="L141" s="301">
        <v>0</v>
      </c>
    </row>
    <row r="142" spans="1:12" s="179" customFormat="1" ht="12.75">
      <c r="A142" s="198">
        <v>305</v>
      </c>
      <c r="B142" s="191">
        <v>100</v>
      </c>
      <c r="C142" s="191">
        <v>200</v>
      </c>
      <c r="D142" s="191">
        <v>400</v>
      </c>
      <c r="E142" s="192">
        <v>20</v>
      </c>
      <c r="F142" s="201"/>
      <c r="G142" s="193" t="s">
        <v>616</v>
      </c>
      <c r="H142" s="297">
        <v>290000</v>
      </c>
      <c r="I142" s="297">
        <v>315000</v>
      </c>
      <c r="J142" s="280"/>
      <c r="L142" s="301">
        <v>0</v>
      </c>
    </row>
    <row r="143" spans="1:12" ht="15">
      <c r="A143" s="198">
        <v>305</v>
      </c>
      <c r="B143" s="191">
        <v>100</v>
      </c>
      <c r="C143" s="191">
        <v>200</v>
      </c>
      <c r="D143" s="191">
        <v>500</v>
      </c>
      <c r="E143" s="191"/>
      <c r="F143" s="191"/>
      <c r="G143" s="199" t="s">
        <v>617</v>
      </c>
      <c r="H143" s="314"/>
      <c r="I143" s="308"/>
      <c r="J143" s="280" t="s">
        <v>960</v>
      </c>
      <c r="L143" s="314" t="s">
        <v>2</v>
      </c>
    </row>
    <row r="144" spans="1:12" ht="15">
      <c r="A144" s="198">
        <v>305</v>
      </c>
      <c r="B144" s="191">
        <v>100</v>
      </c>
      <c r="C144" s="191">
        <v>200</v>
      </c>
      <c r="D144" s="191">
        <v>500</v>
      </c>
      <c r="E144" s="192">
        <v>10</v>
      </c>
      <c r="F144" s="201"/>
      <c r="G144" s="193" t="s">
        <v>615</v>
      </c>
      <c r="H144" s="297">
        <v>5000</v>
      </c>
      <c r="I144" s="297">
        <v>11000</v>
      </c>
      <c r="J144" s="280"/>
      <c r="L144" s="301">
        <v>0</v>
      </c>
    </row>
    <row r="145" spans="1:12" ht="15">
      <c r="A145" s="198">
        <v>305</v>
      </c>
      <c r="B145" s="191">
        <v>100</v>
      </c>
      <c r="C145" s="191">
        <v>200</v>
      </c>
      <c r="D145" s="191">
        <v>500</v>
      </c>
      <c r="E145" s="192">
        <v>20</v>
      </c>
      <c r="F145" s="201"/>
      <c r="G145" s="193" t="s">
        <v>616</v>
      </c>
      <c r="H145" s="301">
        <v>0</v>
      </c>
      <c r="I145" s="297">
        <v>1000</v>
      </c>
      <c r="J145" s="280"/>
      <c r="L145" s="301">
        <v>0</v>
      </c>
    </row>
    <row r="146" spans="1:12" ht="15">
      <c r="A146" s="198">
        <v>305</v>
      </c>
      <c r="B146" s="191">
        <v>100</v>
      </c>
      <c r="C146" s="191">
        <v>250</v>
      </c>
      <c r="D146" s="191"/>
      <c r="E146" s="191"/>
      <c r="F146" s="191"/>
      <c r="G146" s="178" t="s">
        <v>618</v>
      </c>
      <c r="H146" s="314"/>
      <c r="I146" s="308"/>
      <c r="J146" s="280"/>
      <c r="L146" s="314" t="s">
        <v>2</v>
      </c>
    </row>
    <row r="147" spans="1:12" ht="15">
      <c r="A147" s="198">
        <v>305</v>
      </c>
      <c r="B147" s="191">
        <v>100</v>
      </c>
      <c r="C147" s="191">
        <v>250</v>
      </c>
      <c r="D147" s="192">
        <v>100</v>
      </c>
      <c r="E147" s="192"/>
      <c r="F147" s="201"/>
      <c r="G147" s="193" t="s">
        <v>158</v>
      </c>
      <c r="H147" s="297">
        <v>13700</v>
      </c>
      <c r="I147" s="297">
        <v>5000</v>
      </c>
      <c r="J147" s="280" t="s">
        <v>965</v>
      </c>
      <c r="L147" s="301">
        <v>0</v>
      </c>
    </row>
    <row r="148" spans="1:12" ht="15">
      <c r="A148" s="198">
        <v>305</v>
      </c>
      <c r="B148" s="191">
        <v>100</v>
      </c>
      <c r="C148" s="191">
        <v>250</v>
      </c>
      <c r="D148" s="192">
        <v>200</v>
      </c>
      <c r="E148" s="192"/>
      <c r="F148" s="201"/>
      <c r="G148" s="193" t="s">
        <v>860</v>
      </c>
      <c r="H148" s="297"/>
      <c r="I148" s="297"/>
      <c r="J148" s="280" t="s">
        <v>968</v>
      </c>
      <c r="L148" s="301">
        <v>0</v>
      </c>
    </row>
    <row r="149" spans="1:12" ht="15">
      <c r="A149" s="198">
        <v>305</v>
      </c>
      <c r="B149" s="191">
        <v>100</v>
      </c>
      <c r="C149" s="191">
        <v>250</v>
      </c>
      <c r="D149" s="192">
        <v>300</v>
      </c>
      <c r="E149" s="192"/>
      <c r="F149" s="201"/>
      <c r="G149" s="193" t="s">
        <v>156</v>
      </c>
      <c r="H149" s="301"/>
      <c r="I149" s="297">
        <v>1000</v>
      </c>
      <c r="J149" s="280" t="s">
        <v>971</v>
      </c>
      <c r="L149" s="301">
        <v>0</v>
      </c>
    </row>
    <row r="150" spans="1:12" ht="15">
      <c r="A150" s="198">
        <v>305</v>
      </c>
      <c r="B150" s="191">
        <v>100</v>
      </c>
      <c r="C150" s="191">
        <v>250</v>
      </c>
      <c r="D150" s="191">
        <v>400</v>
      </c>
      <c r="E150" s="191"/>
      <c r="F150" s="191"/>
      <c r="G150" s="199" t="s">
        <v>619</v>
      </c>
      <c r="H150" s="314"/>
      <c r="I150" s="308"/>
      <c r="J150" s="280" t="s">
        <v>974</v>
      </c>
      <c r="L150" s="314" t="s">
        <v>2</v>
      </c>
    </row>
    <row r="151" spans="1:12" s="179" customFormat="1" ht="12.75">
      <c r="A151" s="198">
        <v>305</v>
      </c>
      <c r="B151" s="191">
        <v>100</v>
      </c>
      <c r="C151" s="191">
        <v>250</v>
      </c>
      <c r="D151" s="191">
        <v>400</v>
      </c>
      <c r="E151" s="192">
        <v>10</v>
      </c>
      <c r="F151" s="201"/>
      <c r="G151" s="193" t="s">
        <v>620</v>
      </c>
      <c r="H151" s="297">
        <v>3500000</v>
      </c>
      <c r="I151" s="297">
        <v>3550000</v>
      </c>
      <c r="J151" s="280"/>
      <c r="L151" s="301">
        <v>0</v>
      </c>
    </row>
    <row r="152" spans="1:12" s="179" customFormat="1" ht="12.75">
      <c r="A152" s="198">
        <v>305</v>
      </c>
      <c r="B152" s="191">
        <v>100</v>
      </c>
      <c r="C152" s="191">
        <v>250</v>
      </c>
      <c r="D152" s="191">
        <v>400</v>
      </c>
      <c r="E152" s="192">
        <v>20</v>
      </c>
      <c r="F152" s="201"/>
      <c r="G152" s="193" t="s">
        <v>621</v>
      </c>
      <c r="H152" s="297">
        <v>1780000</v>
      </c>
      <c r="I152" s="297">
        <v>1780000</v>
      </c>
      <c r="J152" s="280"/>
      <c r="L152" s="301">
        <v>0</v>
      </c>
    </row>
    <row r="153" spans="1:12" s="179" customFormat="1" ht="12.75">
      <c r="A153" s="198">
        <v>305</v>
      </c>
      <c r="B153" s="191">
        <v>100</v>
      </c>
      <c r="C153" s="191">
        <v>250</v>
      </c>
      <c r="D153" s="191">
        <v>400</v>
      </c>
      <c r="E153" s="192">
        <v>30</v>
      </c>
      <c r="F153" s="201"/>
      <c r="G153" s="193" t="s">
        <v>622</v>
      </c>
      <c r="H153" s="297">
        <v>970000</v>
      </c>
      <c r="I153" s="297">
        <v>970000</v>
      </c>
      <c r="J153" s="280"/>
      <c r="L153" s="301">
        <v>0</v>
      </c>
    </row>
    <row r="154" spans="1:12" s="179" customFormat="1" ht="12.75">
      <c r="A154" s="198">
        <v>305</v>
      </c>
      <c r="B154" s="191">
        <v>100</v>
      </c>
      <c r="C154" s="191">
        <v>250</v>
      </c>
      <c r="D154" s="191">
        <v>400</v>
      </c>
      <c r="E154" s="192">
        <v>90</v>
      </c>
      <c r="F154" s="201"/>
      <c r="G154" s="193" t="s">
        <v>623</v>
      </c>
      <c r="H154" s="301"/>
      <c r="I154" s="297"/>
      <c r="J154" s="291"/>
      <c r="L154" s="301">
        <v>0</v>
      </c>
    </row>
    <row r="155" spans="1:12" ht="15">
      <c r="A155" s="198">
        <v>305</v>
      </c>
      <c r="B155" s="191">
        <v>100</v>
      </c>
      <c r="C155" s="191">
        <v>300</v>
      </c>
      <c r="D155" s="191"/>
      <c r="E155" s="191"/>
      <c r="F155" s="191"/>
      <c r="G155" s="178" t="s">
        <v>624</v>
      </c>
      <c r="H155" s="314"/>
      <c r="I155" s="308"/>
      <c r="J155" s="280"/>
      <c r="L155" s="314" t="s">
        <v>2</v>
      </c>
    </row>
    <row r="156" spans="1:12" ht="15">
      <c r="A156" s="198">
        <v>305</v>
      </c>
      <c r="B156" s="191">
        <v>100</v>
      </c>
      <c r="C156" s="191">
        <v>300</v>
      </c>
      <c r="D156" s="192">
        <v>100</v>
      </c>
      <c r="E156" s="192"/>
      <c r="F156" s="201"/>
      <c r="G156" s="193" t="s">
        <v>158</v>
      </c>
      <c r="H156" s="297"/>
      <c r="I156" s="297"/>
      <c r="J156" s="280" t="s">
        <v>979</v>
      </c>
      <c r="L156" s="301">
        <v>0</v>
      </c>
    </row>
    <row r="157" spans="1:12" ht="15">
      <c r="A157" s="198">
        <v>305</v>
      </c>
      <c r="B157" s="191">
        <v>100</v>
      </c>
      <c r="C157" s="191">
        <v>300</v>
      </c>
      <c r="D157" s="192">
        <v>200</v>
      </c>
      <c r="E157" s="192"/>
      <c r="F157" s="201"/>
      <c r="G157" s="193" t="s">
        <v>860</v>
      </c>
      <c r="H157" s="301"/>
      <c r="I157" s="297"/>
      <c r="J157" s="280" t="s">
        <v>981</v>
      </c>
      <c r="L157" s="301">
        <v>0</v>
      </c>
    </row>
    <row r="158" spans="1:12" ht="15">
      <c r="A158" s="198">
        <v>305</v>
      </c>
      <c r="B158" s="191">
        <v>100</v>
      </c>
      <c r="C158" s="191">
        <v>300</v>
      </c>
      <c r="D158" s="192">
        <v>300</v>
      </c>
      <c r="E158" s="192"/>
      <c r="F158" s="201"/>
      <c r="G158" s="193" t="s">
        <v>156</v>
      </c>
      <c r="H158" s="301"/>
      <c r="I158" s="297"/>
      <c r="J158" s="280" t="s">
        <v>983</v>
      </c>
      <c r="L158" s="301">
        <v>0</v>
      </c>
    </row>
    <row r="159" spans="1:12" ht="15">
      <c r="A159" s="198">
        <v>305</v>
      </c>
      <c r="B159" s="191">
        <v>100</v>
      </c>
      <c r="C159" s="191">
        <v>300</v>
      </c>
      <c r="D159" s="191">
        <v>400</v>
      </c>
      <c r="E159" s="191"/>
      <c r="F159" s="191"/>
      <c r="G159" s="178" t="s">
        <v>866</v>
      </c>
      <c r="H159" s="314"/>
      <c r="I159" s="308"/>
      <c r="J159" s="280" t="s">
        <v>985</v>
      </c>
      <c r="L159" s="314" t="s">
        <v>2</v>
      </c>
    </row>
    <row r="160" spans="1:12" s="179" customFormat="1" ht="12.75">
      <c r="A160" s="198">
        <v>305</v>
      </c>
      <c r="B160" s="191">
        <v>100</v>
      </c>
      <c r="C160" s="191">
        <v>300</v>
      </c>
      <c r="D160" s="191">
        <v>400</v>
      </c>
      <c r="E160" s="192">
        <v>10</v>
      </c>
      <c r="F160" s="201"/>
      <c r="G160" s="193" t="s">
        <v>625</v>
      </c>
      <c r="H160" s="297">
        <v>2300000</v>
      </c>
      <c r="I160" s="297">
        <v>2300000</v>
      </c>
      <c r="J160" s="280"/>
      <c r="L160" s="301">
        <v>0</v>
      </c>
    </row>
    <row r="161" spans="1:12" s="179" customFormat="1" ht="12.75">
      <c r="A161" s="198">
        <v>305</v>
      </c>
      <c r="B161" s="191">
        <v>100</v>
      </c>
      <c r="C161" s="191">
        <v>300</v>
      </c>
      <c r="D161" s="191">
        <v>400</v>
      </c>
      <c r="E161" s="192">
        <v>20</v>
      </c>
      <c r="F161" s="201"/>
      <c r="G161" s="193" t="s">
        <v>626</v>
      </c>
      <c r="H161" s="297">
        <v>800000</v>
      </c>
      <c r="I161" s="297">
        <v>800000</v>
      </c>
      <c r="J161" s="280"/>
      <c r="L161" s="301">
        <v>0</v>
      </c>
    </row>
    <row r="162" spans="1:12" ht="15">
      <c r="A162" s="198">
        <v>305</v>
      </c>
      <c r="B162" s="191">
        <v>100</v>
      </c>
      <c r="C162" s="191">
        <v>350</v>
      </c>
      <c r="D162" s="191"/>
      <c r="E162" s="191"/>
      <c r="F162" s="191"/>
      <c r="G162" s="178" t="s">
        <v>627</v>
      </c>
      <c r="H162" s="314"/>
      <c r="I162" s="308"/>
      <c r="J162" s="280"/>
      <c r="L162" s="314" t="s">
        <v>2</v>
      </c>
    </row>
    <row r="163" spans="1:12" ht="15">
      <c r="A163" s="198">
        <v>305</v>
      </c>
      <c r="B163" s="191">
        <v>100</v>
      </c>
      <c r="C163" s="191">
        <v>350</v>
      </c>
      <c r="D163" s="191">
        <v>100</v>
      </c>
      <c r="E163" s="191"/>
      <c r="F163" s="191"/>
      <c r="G163" s="199" t="s">
        <v>158</v>
      </c>
      <c r="H163" s="314"/>
      <c r="I163" s="308"/>
      <c r="J163" s="280" t="s">
        <v>990</v>
      </c>
      <c r="L163" s="314" t="s">
        <v>2</v>
      </c>
    </row>
    <row r="164" spans="1:12" s="179" customFormat="1" ht="12.75">
      <c r="A164" s="198">
        <v>305</v>
      </c>
      <c r="B164" s="191">
        <v>100</v>
      </c>
      <c r="C164" s="191">
        <v>350</v>
      </c>
      <c r="D164" s="191">
        <v>100</v>
      </c>
      <c r="E164" s="192">
        <v>10</v>
      </c>
      <c r="F164" s="201"/>
      <c r="G164" s="193" t="s">
        <v>628</v>
      </c>
      <c r="H164" s="297">
        <v>21924102</v>
      </c>
      <c r="I164" s="297">
        <v>23289606</v>
      </c>
      <c r="J164" s="280"/>
      <c r="L164" s="301">
        <v>0</v>
      </c>
    </row>
    <row r="165" spans="1:12" s="179" customFormat="1" ht="12.75">
      <c r="A165" s="198">
        <v>305</v>
      </c>
      <c r="B165" s="191">
        <v>100</v>
      </c>
      <c r="C165" s="191">
        <v>350</v>
      </c>
      <c r="D165" s="191">
        <v>100</v>
      </c>
      <c r="E165" s="192">
        <v>20</v>
      </c>
      <c r="F165" s="201"/>
      <c r="G165" s="193" t="s">
        <v>629</v>
      </c>
      <c r="H165" s="297"/>
      <c r="I165" s="297"/>
      <c r="J165" s="280"/>
      <c r="L165" s="301">
        <v>0</v>
      </c>
    </row>
    <row r="166" spans="1:12" ht="15">
      <c r="A166" s="198">
        <v>305</v>
      </c>
      <c r="B166" s="191">
        <v>100</v>
      </c>
      <c r="C166" s="191">
        <v>350</v>
      </c>
      <c r="D166" s="192">
        <v>200</v>
      </c>
      <c r="E166" s="192"/>
      <c r="F166" s="201"/>
      <c r="G166" s="193" t="s">
        <v>860</v>
      </c>
      <c r="H166" s="301"/>
      <c r="I166" s="297"/>
      <c r="J166" s="280" t="s">
        <v>993</v>
      </c>
      <c r="L166" s="301">
        <v>0</v>
      </c>
    </row>
    <row r="167" spans="1:12" ht="15">
      <c r="A167" s="198">
        <v>305</v>
      </c>
      <c r="B167" s="191">
        <v>100</v>
      </c>
      <c r="C167" s="191">
        <v>350</v>
      </c>
      <c r="D167" s="191">
        <v>300</v>
      </c>
      <c r="E167" s="191"/>
      <c r="F167" s="191"/>
      <c r="G167" s="199" t="s">
        <v>156</v>
      </c>
      <c r="H167" s="314"/>
      <c r="I167" s="308"/>
      <c r="J167" s="280" t="s">
        <v>1183</v>
      </c>
      <c r="L167" s="314" t="s">
        <v>2</v>
      </c>
    </row>
    <row r="168" spans="1:12" ht="15">
      <c r="A168" s="198">
        <v>305</v>
      </c>
      <c r="B168" s="191">
        <v>100</v>
      </c>
      <c r="C168" s="191">
        <v>350</v>
      </c>
      <c r="D168" s="191">
        <v>300</v>
      </c>
      <c r="E168" s="192">
        <v>10</v>
      </c>
      <c r="F168" s="201"/>
      <c r="G168" s="193" t="s">
        <v>630</v>
      </c>
      <c r="H168" s="297">
        <v>7712592</v>
      </c>
      <c r="I168" s="297">
        <v>7712592</v>
      </c>
      <c r="J168" s="280"/>
      <c r="L168" s="301">
        <v>0</v>
      </c>
    </row>
    <row r="169" spans="1:12" ht="15">
      <c r="A169" s="198">
        <v>305</v>
      </c>
      <c r="B169" s="191">
        <v>100</v>
      </c>
      <c r="C169" s="191">
        <v>350</v>
      </c>
      <c r="D169" s="191">
        <v>300</v>
      </c>
      <c r="E169" s="192">
        <v>20</v>
      </c>
      <c r="F169" s="201"/>
      <c r="G169" s="193" t="s">
        <v>1348</v>
      </c>
      <c r="H169" s="301"/>
      <c r="I169" s="297"/>
      <c r="J169" s="280"/>
      <c r="L169" s="301">
        <v>0</v>
      </c>
    </row>
    <row r="170" spans="1:12" ht="15">
      <c r="A170" s="198">
        <v>305</v>
      </c>
      <c r="B170" s="191">
        <v>100</v>
      </c>
      <c r="C170" s="191">
        <v>350</v>
      </c>
      <c r="D170" s="191">
        <v>400</v>
      </c>
      <c r="E170" s="191"/>
      <c r="F170" s="191"/>
      <c r="G170" s="199" t="s">
        <v>866</v>
      </c>
      <c r="H170" s="314"/>
      <c r="I170" s="308"/>
      <c r="J170" s="280"/>
      <c r="L170" s="314" t="s">
        <v>2</v>
      </c>
    </row>
    <row r="171" spans="1:12" ht="15">
      <c r="A171" s="198">
        <v>305</v>
      </c>
      <c r="B171" s="191">
        <v>100</v>
      </c>
      <c r="C171" s="191">
        <v>350</v>
      </c>
      <c r="D171" s="191">
        <v>400</v>
      </c>
      <c r="E171" s="192">
        <v>10</v>
      </c>
      <c r="F171" s="201"/>
      <c r="G171" s="193" t="s">
        <v>1349</v>
      </c>
      <c r="H171" s="301"/>
      <c r="I171" s="297"/>
      <c r="J171" s="280" t="s">
        <v>1189</v>
      </c>
      <c r="L171" s="301">
        <v>0</v>
      </c>
    </row>
    <row r="172" spans="1:12" ht="15">
      <c r="A172" s="198">
        <v>305</v>
      </c>
      <c r="B172" s="191">
        <v>100</v>
      </c>
      <c r="C172" s="191">
        <v>350</v>
      </c>
      <c r="D172" s="191">
        <v>400</v>
      </c>
      <c r="E172" s="192">
        <v>20</v>
      </c>
      <c r="F172" s="201"/>
      <c r="G172" s="193" t="s">
        <v>1350</v>
      </c>
      <c r="H172" s="301"/>
      <c r="I172" s="297"/>
      <c r="J172" s="280" t="s">
        <v>1006</v>
      </c>
      <c r="L172" s="301">
        <v>0</v>
      </c>
    </row>
    <row r="173" spans="1:12" ht="15">
      <c r="A173" s="198">
        <v>305</v>
      </c>
      <c r="B173" s="191">
        <v>100</v>
      </c>
      <c r="C173" s="191">
        <v>350</v>
      </c>
      <c r="D173" s="191">
        <v>400</v>
      </c>
      <c r="E173" s="192">
        <v>30</v>
      </c>
      <c r="F173" s="201"/>
      <c r="G173" s="193" t="s">
        <v>1351</v>
      </c>
      <c r="H173" s="297">
        <v>18320000</v>
      </c>
      <c r="I173" s="297">
        <v>18320000</v>
      </c>
      <c r="J173" s="280" t="s">
        <v>1009</v>
      </c>
      <c r="L173" s="301">
        <v>0</v>
      </c>
    </row>
    <row r="174" spans="1:12" ht="15">
      <c r="A174" s="198">
        <v>305</v>
      </c>
      <c r="B174" s="191">
        <v>100</v>
      </c>
      <c r="C174" s="191">
        <v>350</v>
      </c>
      <c r="D174" s="191">
        <v>400</v>
      </c>
      <c r="E174" s="192">
        <v>40</v>
      </c>
      <c r="F174" s="201"/>
      <c r="G174" s="193" t="s">
        <v>1352</v>
      </c>
      <c r="H174" s="297"/>
      <c r="I174" s="297"/>
      <c r="J174" s="280" t="s">
        <v>1012</v>
      </c>
      <c r="L174" s="301">
        <v>0</v>
      </c>
    </row>
    <row r="175" spans="1:12" ht="15">
      <c r="A175" s="198">
        <v>305</v>
      </c>
      <c r="B175" s="191">
        <v>100</v>
      </c>
      <c r="C175" s="191">
        <v>350</v>
      </c>
      <c r="D175" s="192">
        <v>500</v>
      </c>
      <c r="E175" s="191"/>
      <c r="F175" s="191"/>
      <c r="G175" s="199" t="s">
        <v>162</v>
      </c>
      <c r="H175" s="297">
        <v>1613823</v>
      </c>
      <c r="I175" s="297">
        <v>1680000</v>
      </c>
      <c r="J175" s="280" t="s">
        <v>1015</v>
      </c>
      <c r="L175" s="301">
        <v>0</v>
      </c>
    </row>
    <row r="176" spans="1:12" ht="15">
      <c r="A176" s="198">
        <v>305</v>
      </c>
      <c r="B176" s="191">
        <v>100</v>
      </c>
      <c r="C176" s="191">
        <v>400</v>
      </c>
      <c r="D176" s="191"/>
      <c r="E176" s="191"/>
      <c r="F176" s="191"/>
      <c r="G176" s="178" t="s">
        <v>1353</v>
      </c>
      <c r="H176" s="314"/>
      <c r="I176" s="308"/>
      <c r="J176" s="280"/>
      <c r="L176" s="314" t="s">
        <v>2</v>
      </c>
    </row>
    <row r="177" spans="1:12" ht="15">
      <c r="A177" s="198">
        <v>305</v>
      </c>
      <c r="B177" s="191">
        <v>100</v>
      </c>
      <c r="C177" s="191">
        <v>400</v>
      </c>
      <c r="D177" s="192">
        <v>100</v>
      </c>
      <c r="E177" s="192"/>
      <c r="F177" s="201"/>
      <c r="G177" s="193" t="s">
        <v>158</v>
      </c>
      <c r="H177" s="301"/>
      <c r="I177" s="297"/>
      <c r="J177" s="280" t="s">
        <v>1021</v>
      </c>
      <c r="L177" s="301">
        <v>0</v>
      </c>
    </row>
    <row r="178" spans="1:12" ht="15">
      <c r="A178" s="198">
        <v>305</v>
      </c>
      <c r="B178" s="191">
        <v>100</v>
      </c>
      <c r="C178" s="191">
        <v>400</v>
      </c>
      <c r="D178" s="192">
        <v>200</v>
      </c>
      <c r="E178" s="192"/>
      <c r="F178" s="201"/>
      <c r="G178" s="193" t="s">
        <v>860</v>
      </c>
      <c r="H178" s="301"/>
      <c r="I178" s="297"/>
      <c r="J178" s="280" t="s">
        <v>1024</v>
      </c>
      <c r="L178" s="301">
        <v>0</v>
      </c>
    </row>
    <row r="179" spans="1:12" ht="15">
      <c r="A179" s="198">
        <v>305</v>
      </c>
      <c r="B179" s="191">
        <v>100</v>
      </c>
      <c r="C179" s="191">
        <v>400</v>
      </c>
      <c r="D179" s="192">
        <v>300</v>
      </c>
      <c r="E179" s="192"/>
      <c r="F179" s="201"/>
      <c r="G179" s="193" t="s">
        <v>1354</v>
      </c>
      <c r="H179" s="297">
        <v>106000</v>
      </c>
      <c r="I179" s="297">
        <v>106000</v>
      </c>
      <c r="J179" s="280" t="s">
        <v>1027</v>
      </c>
      <c r="L179" s="301">
        <v>0</v>
      </c>
    </row>
    <row r="180" spans="1:12" ht="15">
      <c r="A180" s="198">
        <v>305</v>
      </c>
      <c r="B180" s="191">
        <v>100</v>
      </c>
      <c r="C180" s="191">
        <v>400</v>
      </c>
      <c r="D180" s="192">
        <v>400</v>
      </c>
      <c r="E180" s="192"/>
      <c r="F180" s="201"/>
      <c r="G180" s="193" t="s">
        <v>165</v>
      </c>
      <c r="H180" s="297">
        <v>3815000</v>
      </c>
      <c r="I180" s="297">
        <v>3858000</v>
      </c>
      <c r="J180" s="280" t="s">
        <v>1030</v>
      </c>
      <c r="L180" s="301">
        <v>0</v>
      </c>
    </row>
    <row r="181" spans="1:12" ht="15">
      <c r="A181" s="198">
        <v>305</v>
      </c>
      <c r="B181" s="191">
        <v>100</v>
      </c>
      <c r="C181" s="191">
        <v>400</v>
      </c>
      <c r="D181" s="192">
        <v>500</v>
      </c>
      <c r="E181" s="192"/>
      <c r="F181" s="201"/>
      <c r="G181" s="193" t="s">
        <v>617</v>
      </c>
      <c r="H181" s="301"/>
      <c r="I181" s="297"/>
      <c r="J181" s="280" t="s">
        <v>1032</v>
      </c>
      <c r="L181" s="301">
        <v>0</v>
      </c>
    </row>
    <row r="182" spans="1:12" ht="15">
      <c r="A182" s="198">
        <v>305</v>
      </c>
      <c r="B182" s="191">
        <v>100</v>
      </c>
      <c r="C182" s="191">
        <v>450</v>
      </c>
      <c r="D182" s="191"/>
      <c r="E182" s="191"/>
      <c r="F182" s="191"/>
      <c r="G182" s="178" t="s">
        <v>1355</v>
      </c>
      <c r="H182" s="314"/>
      <c r="I182" s="308"/>
      <c r="J182" s="280"/>
      <c r="L182" s="314" t="s">
        <v>2</v>
      </c>
    </row>
    <row r="183" spans="1:12" ht="15">
      <c r="A183" s="198">
        <v>305</v>
      </c>
      <c r="B183" s="191">
        <v>100</v>
      </c>
      <c r="C183" s="191">
        <v>450</v>
      </c>
      <c r="D183" s="191">
        <v>100</v>
      </c>
      <c r="E183" s="191"/>
      <c r="F183" s="191"/>
      <c r="G183" s="199" t="s">
        <v>150</v>
      </c>
      <c r="H183" s="314"/>
      <c r="I183" s="308"/>
      <c r="J183" s="280" t="s">
        <v>1037</v>
      </c>
      <c r="L183" s="314" t="s">
        <v>2</v>
      </c>
    </row>
    <row r="184" spans="1:12" s="179" customFormat="1" ht="12.75">
      <c r="A184" s="198">
        <v>305</v>
      </c>
      <c r="B184" s="191">
        <v>100</v>
      </c>
      <c r="C184" s="191">
        <v>450</v>
      </c>
      <c r="D184" s="191">
        <v>100</v>
      </c>
      <c r="E184" s="192">
        <v>10</v>
      </c>
      <c r="F184" s="192"/>
      <c r="G184" s="193" t="s">
        <v>1356</v>
      </c>
      <c r="H184" s="297">
        <v>993525</v>
      </c>
      <c r="I184" s="297">
        <v>872588</v>
      </c>
      <c r="J184" s="291"/>
      <c r="L184" s="301">
        <v>0</v>
      </c>
    </row>
    <row r="185" spans="1:12" s="179" customFormat="1" ht="12.75">
      <c r="A185" s="198">
        <v>305</v>
      </c>
      <c r="B185" s="191">
        <v>100</v>
      </c>
      <c r="C185" s="191">
        <v>450</v>
      </c>
      <c r="D185" s="191">
        <v>100</v>
      </c>
      <c r="E185" s="192">
        <v>20</v>
      </c>
      <c r="F185" s="192"/>
      <c r="G185" s="193" t="s">
        <v>1357</v>
      </c>
      <c r="H185" s="297"/>
      <c r="I185" s="297">
        <v>6000</v>
      </c>
      <c r="J185" s="291"/>
      <c r="L185" s="301">
        <v>0</v>
      </c>
    </row>
    <row r="186" spans="1:12" ht="15">
      <c r="A186" s="198">
        <v>305</v>
      </c>
      <c r="B186" s="191">
        <v>100</v>
      </c>
      <c r="C186" s="191">
        <v>450</v>
      </c>
      <c r="D186" s="192">
        <v>200</v>
      </c>
      <c r="E186" s="192"/>
      <c r="F186" s="201"/>
      <c r="G186" s="193" t="s">
        <v>860</v>
      </c>
      <c r="H186" s="297"/>
      <c r="I186" s="297"/>
      <c r="J186" s="280" t="s">
        <v>1466</v>
      </c>
      <c r="L186" s="301">
        <v>0</v>
      </c>
    </row>
    <row r="187" spans="1:12" ht="15">
      <c r="A187" s="198">
        <v>305</v>
      </c>
      <c r="B187" s="191">
        <v>100</v>
      </c>
      <c r="C187" s="191">
        <v>450</v>
      </c>
      <c r="D187" s="192">
        <v>300</v>
      </c>
      <c r="E187" s="192"/>
      <c r="F187" s="201"/>
      <c r="G187" s="193" t="s">
        <v>156</v>
      </c>
      <c r="H187" s="297">
        <v>499816</v>
      </c>
      <c r="I187" s="297">
        <v>499816</v>
      </c>
      <c r="J187" s="280" t="s">
        <v>1468</v>
      </c>
      <c r="L187" s="301">
        <v>0</v>
      </c>
    </row>
    <row r="188" spans="1:12" ht="15">
      <c r="A188" s="198">
        <v>305</v>
      </c>
      <c r="B188" s="191">
        <v>100</v>
      </c>
      <c r="C188" s="191">
        <v>450</v>
      </c>
      <c r="D188" s="191">
        <v>400</v>
      </c>
      <c r="E188" s="191"/>
      <c r="F188" s="191"/>
      <c r="G188" s="199" t="s">
        <v>165</v>
      </c>
      <c r="H188" s="314"/>
      <c r="I188" s="308"/>
      <c r="J188" s="280" t="s">
        <v>1471</v>
      </c>
      <c r="L188" s="314" t="s">
        <v>2</v>
      </c>
    </row>
    <row r="189" spans="1:12" ht="15">
      <c r="A189" s="198">
        <v>305</v>
      </c>
      <c r="B189" s="191">
        <v>100</v>
      </c>
      <c r="C189" s="191">
        <v>450</v>
      </c>
      <c r="D189" s="191">
        <v>400</v>
      </c>
      <c r="E189" s="192">
        <v>10</v>
      </c>
      <c r="F189" s="192"/>
      <c r="G189" s="193" t="s">
        <v>1358</v>
      </c>
      <c r="H189" s="297">
        <v>835000</v>
      </c>
      <c r="I189" s="297">
        <v>835000</v>
      </c>
      <c r="J189" s="280"/>
      <c r="L189" s="301">
        <v>0</v>
      </c>
    </row>
    <row r="190" spans="1:12" ht="15">
      <c r="A190" s="198">
        <v>305</v>
      </c>
      <c r="B190" s="191">
        <v>100</v>
      </c>
      <c r="C190" s="191">
        <v>450</v>
      </c>
      <c r="D190" s="191">
        <v>400</v>
      </c>
      <c r="E190" s="192">
        <v>90</v>
      </c>
      <c r="F190" s="192"/>
      <c r="G190" s="193" t="s">
        <v>412</v>
      </c>
      <c r="H190" s="297">
        <v>2000</v>
      </c>
      <c r="I190" s="297">
        <v>2000</v>
      </c>
      <c r="J190" s="280"/>
      <c r="L190" s="301">
        <v>0</v>
      </c>
    </row>
    <row r="191" spans="1:12" ht="15">
      <c r="A191" s="198">
        <v>305</v>
      </c>
      <c r="B191" s="191">
        <v>100</v>
      </c>
      <c r="C191" s="191">
        <v>450</v>
      </c>
      <c r="D191" s="192">
        <v>500</v>
      </c>
      <c r="E191" s="192"/>
      <c r="F191" s="201"/>
      <c r="G191" s="193" t="s">
        <v>617</v>
      </c>
      <c r="H191" s="301"/>
      <c r="I191" s="297"/>
      <c r="J191" s="280" t="s">
        <v>1473</v>
      </c>
      <c r="L191" s="301">
        <v>0</v>
      </c>
    </row>
    <row r="192" spans="1:12" ht="15">
      <c r="A192" s="198">
        <v>305</v>
      </c>
      <c r="B192" s="191">
        <v>100</v>
      </c>
      <c r="C192" s="191">
        <v>450</v>
      </c>
      <c r="D192" s="192">
        <v>600</v>
      </c>
      <c r="E192" s="192"/>
      <c r="F192" s="201"/>
      <c r="G192" s="193" t="s">
        <v>162</v>
      </c>
      <c r="H192" s="301"/>
      <c r="I192" s="297"/>
      <c r="J192" s="280" t="s">
        <v>1475</v>
      </c>
      <c r="L192" s="301">
        <v>0</v>
      </c>
    </row>
    <row r="193" spans="1:12" ht="15">
      <c r="A193" s="198">
        <v>305</v>
      </c>
      <c r="B193" s="191">
        <v>100</v>
      </c>
      <c r="C193" s="191">
        <v>500</v>
      </c>
      <c r="D193" s="191"/>
      <c r="E193" s="191"/>
      <c r="F193" s="191"/>
      <c r="G193" s="178" t="s">
        <v>1359</v>
      </c>
      <c r="H193" s="314"/>
      <c r="I193" s="308"/>
      <c r="J193" s="280"/>
      <c r="L193" s="314" t="s">
        <v>2</v>
      </c>
    </row>
    <row r="194" spans="1:12" ht="15">
      <c r="A194" s="198">
        <v>305</v>
      </c>
      <c r="B194" s="191">
        <v>100</v>
      </c>
      <c r="C194" s="191">
        <v>500</v>
      </c>
      <c r="D194" s="192">
        <v>100</v>
      </c>
      <c r="E194" s="192"/>
      <c r="F194" s="201"/>
      <c r="G194" s="193" t="s">
        <v>150</v>
      </c>
      <c r="H194" s="301"/>
      <c r="I194" s="297"/>
      <c r="J194" s="280" t="s">
        <v>1287</v>
      </c>
      <c r="L194" s="301">
        <v>0</v>
      </c>
    </row>
    <row r="195" spans="1:12" ht="15">
      <c r="A195" s="198">
        <v>305</v>
      </c>
      <c r="B195" s="191">
        <v>100</v>
      </c>
      <c r="C195" s="191">
        <v>500</v>
      </c>
      <c r="D195" s="192">
        <v>200</v>
      </c>
      <c r="E195" s="192"/>
      <c r="F195" s="201"/>
      <c r="G195" s="193" t="s">
        <v>860</v>
      </c>
      <c r="H195" s="301"/>
      <c r="I195" s="297"/>
      <c r="J195" s="280" t="s">
        <v>1290</v>
      </c>
      <c r="L195" s="301">
        <v>0</v>
      </c>
    </row>
    <row r="196" spans="1:12" ht="15">
      <c r="A196" s="198">
        <v>305</v>
      </c>
      <c r="B196" s="191">
        <v>100</v>
      </c>
      <c r="C196" s="191">
        <v>500</v>
      </c>
      <c r="D196" s="192">
        <v>300</v>
      </c>
      <c r="E196" s="192"/>
      <c r="F196" s="201"/>
      <c r="G196" s="193" t="s">
        <v>156</v>
      </c>
      <c r="H196" s="297">
        <v>211920</v>
      </c>
      <c r="I196" s="297">
        <v>211920</v>
      </c>
      <c r="J196" s="280" t="s">
        <v>1292</v>
      </c>
      <c r="L196" s="301">
        <v>0</v>
      </c>
    </row>
    <row r="197" spans="1:12" ht="15">
      <c r="A197" s="198">
        <v>305</v>
      </c>
      <c r="B197" s="191">
        <v>100</v>
      </c>
      <c r="C197" s="191">
        <v>500</v>
      </c>
      <c r="D197" s="192">
        <v>400</v>
      </c>
      <c r="E197" s="192"/>
      <c r="F197" s="201"/>
      <c r="G197" s="193" t="s">
        <v>866</v>
      </c>
      <c r="H197" s="297">
        <v>25000</v>
      </c>
      <c r="I197" s="297">
        <v>25000</v>
      </c>
      <c r="J197" s="280" t="s">
        <v>1478</v>
      </c>
      <c r="L197" s="301">
        <v>0</v>
      </c>
    </row>
    <row r="198" spans="1:12" ht="15">
      <c r="A198" s="198">
        <v>305</v>
      </c>
      <c r="B198" s="191">
        <v>100</v>
      </c>
      <c r="C198" s="191">
        <v>500</v>
      </c>
      <c r="D198" s="192">
        <v>500</v>
      </c>
      <c r="E198" s="192"/>
      <c r="F198" s="201"/>
      <c r="G198" s="193" t="s">
        <v>162</v>
      </c>
      <c r="H198" s="301"/>
      <c r="I198" s="297"/>
      <c r="J198" s="280" t="s">
        <v>2114</v>
      </c>
      <c r="L198" s="301">
        <v>0</v>
      </c>
    </row>
    <row r="199" spans="1:12" ht="15">
      <c r="A199" s="198">
        <v>305</v>
      </c>
      <c r="B199" s="191">
        <v>100</v>
      </c>
      <c r="C199" s="191">
        <v>550</v>
      </c>
      <c r="D199" s="191"/>
      <c r="E199" s="191"/>
      <c r="F199" s="191"/>
      <c r="G199" s="178" t="s">
        <v>1360</v>
      </c>
      <c r="H199" s="314"/>
      <c r="I199" s="308"/>
      <c r="J199" s="280"/>
      <c r="L199" s="314" t="s">
        <v>2</v>
      </c>
    </row>
    <row r="200" spans="1:12" ht="15">
      <c r="A200" s="198">
        <v>305</v>
      </c>
      <c r="B200" s="191">
        <v>100</v>
      </c>
      <c r="C200" s="191">
        <v>550</v>
      </c>
      <c r="D200" s="192">
        <v>100</v>
      </c>
      <c r="E200" s="192"/>
      <c r="F200" s="201"/>
      <c r="G200" s="193" t="s">
        <v>150</v>
      </c>
      <c r="H200" s="301"/>
      <c r="I200" s="297"/>
      <c r="J200" s="280" t="s">
        <v>2120</v>
      </c>
      <c r="L200" s="301">
        <v>0</v>
      </c>
    </row>
    <row r="201" spans="1:12" ht="15">
      <c r="A201" s="198">
        <v>305</v>
      </c>
      <c r="B201" s="191">
        <v>100</v>
      </c>
      <c r="C201" s="191">
        <v>550</v>
      </c>
      <c r="D201" s="192">
        <v>200</v>
      </c>
      <c r="E201" s="192"/>
      <c r="F201" s="201"/>
      <c r="G201" s="193" t="s">
        <v>860</v>
      </c>
      <c r="H201" s="301"/>
      <c r="I201" s="297"/>
      <c r="J201" s="280" t="s">
        <v>2123</v>
      </c>
      <c r="L201" s="301">
        <v>0</v>
      </c>
    </row>
    <row r="202" spans="1:12" ht="15">
      <c r="A202" s="198">
        <v>305</v>
      </c>
      <c r="B202" s="191">
        <v>100</v>
      </c>
      <c r="C202" s="191">
        <v>550</v>
      </c>
      <c r="D202" s="192">
        <v>300</v>
      </c>
      <c r="E202" s="192"/>
      <c r="F202" s="201"/>
      <c r="G202" s="193" t="s">
        <v>156</v>
      </c>
      <c r="H202" s="297">
        <v>122421</v>
      </c>
      <c r="I202" s="297">
        <v>122421</v>
      </c>
      <c r="J202" s="280" t="s">
        <v>322</v>
      </c>
      <c r="L202" s="301">
        <v>0</v>
      </c>
    </row>
    <row r="203" spans="1:12" ht="15">
      <c r="A203" s="198">
        <v>305</v>
      </c>
      <c r="B203" s="191">
        <v>100</v>
      </c>
      <c r="C203" s="191">
        <v>550</v>
      </c>
      <c r="D203" s="191">
        <v>400</v>
      </c>
      <c r="E203" s="191"/>
      <c r="F203" s="191"/>
      <c r="G203" s="178" t="s">
        <v>866</v>
      </c>
      <c r="H203" s="314"/>
      <c r="I203" s="308"/>
      <c r="J203" s="280" t="s">
        <v>325</v>
      </c>
      <c r="L203" s="314" t="s">
        <v>2</v>
      </c>
    </row>
    <row r="204" spans="1:12" ht="15">
      <c r="A204" s="198">
        <v>305</v>
      </c>
      <c r="B204" s="191">
        <v>100</v>
      </c>
      <c r="C204" s="191">
        <v>550</v>
      </c>
      <c r="D204" s="191">
        <v>400</v>
      </c>
      <c r="E204" s="192">
        <v>10</v>
      </c>
      <c r="F204" s="202"/>
      <c r="G204" s="193" t="s">
        <v>1361</v>
      </c>
      <c r="H204" s="297">
        <v>1360000</v>
      </c>
      <c r="I204" s="297">
        <v>1273000</v>
      </c>
      <c r="J204" s="280"/>
      <c r="L204" s="301">
        <v>0</v>
      </c>
    </row>
    <row r="205" spans="1:12" ht="15">
      <c r="A205" s="198">
        <v>305</v>
      </c>
      <c r="B205" s="191">
        <v>100</v>
      </c>
      <c r="C205" s="191">
        <v>550</v>
      </c>
      <c r="D205" s="191">
        <v>400</v>
      </c>
      <c r="E205" s="192">
        <v>20</v>
      </c>
      <c r="F205" s="202"/>
      <c r="G205" s="193" t="s">
        <v>1362</v>
      </c>
      <c r="H205" s="297">
        <v>1210000</v>
      </c>
      <c r="I205" s="297">
        <v>1155000</v>
      </c>
      <c r="J205" s="280"/>
      <c r="L205" s="301">
        <v>90000</v>
      </c>
    </row>
    <row r="206" spans="1:12" ht="15">
      <c r="A206" s="198">
        <v>305</v>
      </c>
      <c r="B206" s="191">
        <v>100</v>
      </c>
      <c r="C206" s="191">
        <v>550</v>
      </c>
      <c r="D206" s="191">
        <v>400</v>
      </c>
      <c r="E206" s="192">
        <v>30</v>
      </c>
      <c r="F206" s="202"/>
      <c r="G206" s="193" t="s">
        <v>1363</v>
      </c>
      <c r="H206" s="297"/>
      <c r="I206" s="297"/>
      <c r="J206" s="280"/>
      <c r="L206" s="301">
        <v>0</v>
      </c>
    </row>
    <row r="207" spans="1:12" ht="15">
      <c r="A207" s="198">
        <v>305</v>
      </c>
      <c r="B207" s="191">
        <v>100</v>
      </c>
      <c r="C207" s="191">
        <v>550</v>
      </c>
      <c r="D207" s="191">
        <v>400</v>
      </c>
      <c r="E207" s="192">
        <v>40</v>
      </c>
      <c r="F207" s="202"/>
      <c r="G207" s="193" t="s">
        <v>1364</v>
      </c>
      <c r="H207" s="297">
        <v>815000</v>
      </c>
      <c r="I207" s="297">
        <v>815000</v>
      </c>
      <c r="J207" s="280"/>
      <c r="L207" s="301">
        <v>0</v>
      </c>
    </row>
    <row r="208" spans="1:12" ht="15">
      <c r="A208" s="198">
        <v>305</v>
      </c>
      <c r="B208" s="191">
        <v>100</v>
      </c>
      <c r="C208" s="191">
        <v>600</v>
      </c>
      <c r="D208" s="191"/>
      <c r="E208" s="191"/>
      <c r="F208" s="191"/>
      <c r="G208" s="178" t="s">
        <v>1365</v>
      </c>
      <c r="H208" s="314"/>
      <c r="I208" s="308"/>
      <c r="J208" s="280"/>
      <c r="L208" s="314" t="s">
        <v>2</v>
      </c>
    </row>
    <row r="209" spans="1:12" ht="15">
      <c r="A209" s="198">
        <v>305</v>
      </c>
      <c r="B209" s="191">
        <v>100</v>
      </c>
      <c r="C209" s="191">
        <v>600</v>
      </c>
      <c r="D209" s="192">
        <v>100</v>
      </c>
      <c r="E209" s="192"/>
      <c r="F209" s="192"/>
      <c r="G209" s="203" t="s">
        <v>150</v>
      </c>
      <c r="H209" s="299"/>
      <c r="I209" s="299"/>
      <c r="J209" s="280" t="s">
        <v>330</v>
      </c>
      <c r="L209" s="364">
        <v>0</v>
      </c>
    </row>
    <row r="210" spans="1:12" ht="15">
      <c r="A210" s="198">
        <v>305</v>
      </c>
      <c r="B210" s="191">
        <v>100</v>
      </c>
      <c r="C210" s="191">
        <v>600</v>
      </c>
      <c r="D210" s="191">
        <v>200</v>
      </c>
      <c r="E210" s="191"/>
      <c r="F210" s="191"/>
      <c r="G210" s="199" t="s">
        <v>1366</v>
      </c>
      <c r="H210" s="314"/>
      <c r="I210" s="308"/>
      <c r="J210" s="280" t="s">
        <v>333</v>
      </c>
      <c r="L210" s="314" t="s">
        <v>2</v>
      </c>
    </row>
    <row r="211" spans="1:12" ht="15">
      <c r="A211" s="198">
        <v>305</v>
      </c>
      <c r="B211" s="191">
        <v>100</v>
      </c>
      <c r="C211" s="191">
        <v>600</v>
      </c>
      <c r="D211" s="191">
        <v>200</v>
      </c>
      <c r="E211" s="192">
        <v>10</v>
      </c>
      <c r="F211" s="202"/>
      <c r="G211" s="193" t="s">
        <v>1367</v>
      </c>
      <c r="H211" s="297"/>
      <c r="I211" s="297"/>
      <c r="J211" s="280"/>
      <c r="L211" s="301">
        <v>0</v>
      </c>
    </row>
    <row r="212" spans="1:12" ht="15">
      <c r="A212" s="198">
        <v>305</v>
      </c>
      <c r="B212" s="191">
        <v>100</v>
      </c>
      <c r="C212" s="191">
        <v>600</v>
      </c>
      <c r="D212" s="191">
        <v>200</v>
      </c>
      <c r="E212" s="192">
        <v>20</v>
      </c>
      <c r="F212" s="202"/>
      <c r="G212" s="193" t="s">
        <v>1368</v>
      </c>
      <c r="H212" s="297">
        <v>2368000</v>
      </c>
      <c r="I212" s="297">
        <v>2355000</v>
      </c>
      <c r="J212" s="280"/>
      <c r="L212" s="301">
        <v>0</v>
      </c>
    </row>
    <row r="213" spans="1:12" ht="15">
      <c r="A213" s="198">
        <v>305</v>
      </c>
      <c r="B213" s="191">
        <v>100</v>
      </c>
      <c r="C213" s="191">
        <v>600</v>
      </c>
      <c r="D213" s="191">
        <v>200</v>
      </c>
      <c r="E213" s="192">
        <v>30</v>
      </c>
      <c r="F213" s="202"/>
      <c r="G213" s="193" t="s">
        <v>1369</v>
      </c>
      <c r="H213" s="297">
        <v>4776000</v>
      </c>
      <c r="I213" s="297">
        <v>4776000</v>
      </c>
      <c r="J213" s="280"/>
      <c r="L213" s="301">
        <v>0</v>
      </c>
    </row>
    <row r="214" spans="1:12" ht="15">
      <c r="A214" s="198">
        <v>305</v>
      </c>
      <c r="B214" s="191">
        <v>100</v>
      </c>
      <c r="C214" s="191">
        <v>600</v>
      </c>
      <c r="D214" s="191">
        <v>200</v>
      </c>
      <c r="E214" s="192">
        <v>90</v>
      </c>
      <c r="F214" s="202"/>
      <c r="G214" s="193" t="s">
        <v>1370</v>
      </c>
      <c r="H214" s="297">
        <v>617000</v>
      </c>
      <c r="I214" s="297">
        <v>835000</v>
      </c>
      <c r="J214" s="280"/>
      <c r="L214" s="301">
        <v>0</v>
      </c>
    </row>
    <row r="215" spans="1:12" ht="15">
      <c r="A215" s="198">
        <v>305</v>
      </c>
      <c r="B215" s="191">
        <v>100</v>
      </c>
      <c r="C215" s="191">
        <v>600</v>
      </c>
      <c r="D215" s="192">
        <v>300</v>
      </c>
      <c r="E215" s="192"/>
      <c r="F215" s="201"/>
      <c r="G215" s="193" t="s">
        <v>1371</v>
      </c>
      <c r="H215" s="301"/>
      <c r="I215" s="297"/>
      <c r="J215" s="280" t="s">
        <v>336</v>
      </c>
      <c r="L215" s="301">
        <v>0</v>
      </c>
    </row>
    <row r="216" spans="1:12" ht="15">
      <c r="A216" s="198">
        <v>305</v>
      </c>
      <c r="B216" s="191">
        <v>100</v>
      </c>
      <c r="C216" s="191">
        <v>600</v>
      </c>
      <c r="D216" s="191">
        <v>400</v>
      </c>
      <c r="E216" s="191"/>
      <c r="F216" s="191"/>
      <c r="G216" s="199" t="s">
        <v>165</v>
      </c>
      <c r="H216" s="314"/>
      <c r="I216" s="308"/>
      <c r="J216" s="280" t="s">
        <v>339</v>
      </c>
      <c r="L216" s="314" t="s">
        <v>2</v>
      </c>
    </row>
    <row r="217" spans="1:12" s="179" customFormat="1" ht="12.75">
      <c r="A217" s="198">
        <v>305</v>
      </c>
      <c r="B217" s="191">
        <v>100</v>
      </c>
      <c r="C217" s="191">
        <v>600</v>
      </c>
      <c r="D217" s="191">
        <v>400</v>
      </c>
      <c r="E217" s="192">
        <v>10</v>
      </c>
      <c r="F217" s="202"/>
      <c r="G217" s="193" t="s">
        <v>631</v>
      </c>
      <c r="H217" s="301"/>
      <c r="I217" s="297"/>
      <c r="J217" s="280"/>
      <c r="L217" s="301">
        <v>0</v>
      </c>
    </row>
    <row r="218" spans="1:12" s="179" customFormat="1" ht="12.75">
      <c r="A218" s="198">
        <v>305</v>
      </c>
      <c r="B218" s="191">
        <v>100</v>
      </c>
      <c r="C218" s="191">
        <v>600</v>
      </c>
      <c r="D218" s="191">
        <v>400</v>
      </c>
      <c r="E218" s="192">
        <v>20</v>
      </c>
      <c r="F218" s="202"/>
      <c r="G218" s="193" t="s">
        <v>632</v>
      </c>
      <c r="H218" s="297">
        <v>847000</v>
      </c>
      <c r="I218" s="297">
        <v>750000</v>
      </c>
      <c r="J218" s="280"/>
      <c r="L218" s="301">
        <v>0</v>
      </c>
    </row>
    <row r="219" spans="1:12" s="179" customFormat="1" ht="12.75">
      <c r="A219" s="198">
        <v>305</v>
      </c>
      <c r="B219" s="191">
        <v>100</v>
      </c>
      <c r="C219" s="191">
        <v>600</v>
      </c>
      <c r="D219" s="191">
        <v>400</v>
      </c>
      <c r="E219" s="192">
        <v>30</v>
      </c>
      <c r="F219" s="202"/>
      <c r="G219" s="193" t="s">
        <v>1367</v>
      </c>
      <c r="H219" s="297">
        <v>7100000</v>
      </c>
      <c r="I219" s="297">
        <v>7025000</v>
      </c>
      <c r="J219" s="280"/>
      <c r="L219" s="301">
        <v>0</v>
      </c>
    </row>
    <row r="220" spans="1:12" s="179" customFormat="1" ht="12.75">
      <c r="A220" s="198">
        <v>305</v>
      </c>
      <c r="B220" s="191">
        <v>100</v>
      </c>
      <c r="C220" s="191">
        <v>600</v>
      </c>
      <c r="D220" s="191">
        <v>400</v>
      </c>
      <c r="E220" s="192">
        <v>40</v>
      </c>
      <c r="F220" s="202"/>
      <c r="G220" s="193" t="s">
        <v>1368</v>
      </c>
      <c r="H220" s="297">
        <v>1550000</v>
      </c>
      <c r="I220" s="297">
        <v>1558000</v>
      </c>
      <c r="J220" s="280"/>
      <c r="L220" s="301">
        <v>0</v>
      </c>
    </row>
    <row r="221" spans="1:12" s="179" customFormat="1" ht="12.75">
      <c r="A221" s="198">
        <v>305</v>
      </c>
      <c r="B221" s="191">
        <v>100</v>
      </c>
      <c r="C221" s="191">
        <v>600</v>
      </c>
      <c r="D221" s="191">
        <v>400</v>
      </c>
      <c r="E221" s="192">
        <v>50</v>
      </c>
      <c r="F221" s="202"/>
      <c r="G221" s="193" t="s">
        <v>1369</v>
      </c>
      <c r="H221" s="297">
        <v>3185000</v>
      </c>
      <c r="I221" s="297">
        <v>3180000</v>
      </c>
      <c r="J221" s="280"/>
      <c r="L221" s="301">
        <v>0</v>
      </c>
    </row>
    <row r="222" spans="1:12" s="179" customFormat="1" ht="12.75">
      <c r="A222" s="198">
        <v>305</v>
      </c>
      <c r="B222" s="191">
        <v>100</v>
      </c>
      <c r="C222" s="191">
        <v>600</v>
      </c>
      <c r="D222" s="191">
        <v>400</v>
      </c>
      <c r="E222" s="192">
        <v>60</v>
      </c>
      <c r="F222" s="202"/>
      <c r="G222" s="193" t="s">
        <v>633</v>
      </c>
      <c r="H222" s="297">
        <v>2010000</v>
      </c>
      <c r="I222" s="297">
        <v>2026000</v>
      </c>
      <c r="J222" s="280"/>
      <c r="L222" s="301">
        <v>0</v>
      </c>
    </row>
    <row r="223" spans="1:12" s="179" customFormat="1" ht="12.75">
      <c r="A223" s="198">
        <v>305</v>
      </c>
      <c r="B223" s="191">
        <v>100</v>
      </c>
      <c r="C223" s="191">
        <v>600</v>
      </c>
      <c r="D223" s="191">
        <v>400</v>
      </c>
      <c r="E223" s="192">
        <v>70</v>
      </c>
      <c r="F223" s="202"/>
      <c r="G223" s="193" t="s">
        <v>634</v>
      </c>
      <c r="H223" s="297">
        <v>8000</v>
      </c>
      <c r="I223" s="297">
        <v>33000</v>
      </c>
      <c r="J223" s="280"/>
      <c r="L223" s="301">
        <v>0</v>
      </c>
    </row>
    <row r="224" spans="1:12" s="179" customFormat="1" ht="12.75">
      <c r="A224" s="198">
        <v>305</v>
      </c>
      <c r="B224" s="191">
        <v>100</v>
      </c>
      <c r="C224" s="191">
        <v>600</v>
      </c>
      <c r="D224" s="191">
        <v>400</v>
      </c>
      <c r="E224" s="192">
        <v>90</v>
      </c>
      <c r="F224" s="202"/>
      <c r="G224" s="193" t="s">
        <v>635</v>
      </c>
      <c r="H224" s="297">
        <v>600000</v>
      </c>
      <c r="I224" s="297">
        <v>525000</v>
      </c>
      <c r="J224" s="280"/>
      <c r="L224" s="301">
        <v>0</v>
      </c>
    </row>
    <row r="225" spans="1:12" ht="15">
      <c r="A225" s="198">
        <v>305</v>
      </c>
      <c r="B225" s="191">
        <v>100</v>
      </c>
      <c r="C225" s="191">
        <v>600</v>
      </c>
      <c r="D225" s="191">
        <v>500</v>
      </c>
      <c r="E225" s="191"/>
      <c r="F225" s="191"/>
      <c r="G225" s="199" t="s">
        <v>617</v>
      </c>
      <c r="H225" s="314"/>
      <c r="I225" s="308"/>
      <c r="J225" s="280" t="s">
        <v>341</v>
      </c>
      <c r="L225" s="314" t="s">
        <v>2</v>
      </c>
    </row>
    <row r="226" spans="1:12" ht="15">
      <c r="A226" s="198">
        <v>305</v>
      </c>
      <c r="B226" s="191">
        <v>100</v>
      </c>
      <c r="C226" s="191">
        <v>600</v>
      </c>
      <c r="D226" s="191">
        <v>500</v>
      </c>
      <c r="E226" s="192">
        <v>10</v>
      </c>
      <c r="F226" s="202"/>
      <c r="G226" s="193" t="s">
        <v>633</v>
      </c>
      <c r="H226" s="301"/>
      <c r="I226" s="297"/>
      <c r="J226" s="280"/>
      <c r="L226" s="301">
        <v>0</v>
      </c>
    </row>
    <row r="227" spans="1:12" ht="15">
      <c r="A227" s="198">
        <v>305</v>
      </c>
      <c r="B227" s="191">
        <v>100</v>
      </c>
      <c r="C227" s="191">
        <v>600</v>
      </c>
      <c r="D227" s="191">
        <v>500</v>
      </c>
      <c r="E227" s="192">
        <v>90</v>
      </c>
      <c r="F227" s="202"/>
      <c r="G227" s="193" t="s">
        <v>636</v>
      </c>
      <c r="H227" s="297">
        <v>63000</v>
      </c>
      <c r="I227" s="297">
        <v>63000</v>
      </c>
      <c r="J227" s="280"/>
      <c r="L227" s="301">
        <v>0</v>
      </c>
    </row>
    <row r="228" spans="1:12" ht="15">
      <c r="A228" s="198">
        <v>305</v>
      </c>
      <c r="B228" s="191">
        <v>100</v>
      </c>
      <c r="C228" s="191">
        <v>650</v>
      </c>
      <c r="D228" s="191"/>
      <c r="E228" s="191"/>
      <c r="F228" s="191"/>
      <c r="G228" s="178" t="s">
        <v>637</v>
      </c>
      <c r="H228" s="314"/>
      <c r="I228" s="308"/>
      <c r="J228" s="280"/>
      <c r="L228" s="314" t="s">
        <v>2</v>
      </c>
    </row>
    <row r="229" spans="1:12" ht="25.5">
      <c r="A229" s="198">
        <v>305</v>
      </c>
      <c r="B229" s="191">
        <v>100</v>
      </c>
      <c r="C229" s="191">
        <v>650</v>
      </c>
      <c r="D229" s="192">
        <v>100</v>
      </c>
      <c r="E229" s="192"/>
      <c r="F229" s="201"/>
      <c r="G229" s="193" t="s">
        <v>638</v>
      </c>
      <c r="H229" s="297">
        <v>187000</v>
      </c>
      <c r="I229" s="297">
        <v>186942</v>
      </c>
      <c r="J229" s="280" t="s">
        <v>346</v>
      </c>
      <c r="L229" s="301">
        <v>187000</v>
      </c>
    </row>
    <row r="230" spans="1:12" ht="25.5">
      <c r="A230" s="198">
        <v>305</v>
      </c>
      <c r="B230" s="191">
        <v>100</v>
      </c>
      <c r="C230" s="191">
        <v>650</v>
      </c>
      <c r="D230" s="192">
        <v>200</v>
      </c>
      <c r="E230" s="192"/>
      <c r="F230" s="201"/>
      <c r="G230" s="193" t="s">
        <v>639</v>
      </c>
      <c r="H230" s="297">
        <v>1745000</v>
      </c>
      <c r="I230" s="297">
        <v>1744849</v>
      </c>
      <c r="J230" s="280" t="s">
        <v>348</v>
      </c>
      <c r="L230" s="301">
        <v>1489848.95</v>
      </c>
    </row>
    <row r="231" spans="1:12" ht="25.5">
      <c r="A231" s="198">
        <v>305</v>
      </c>
      <c r="B231" s="191">
        <v>100</v>
      </c>
      <c r="C231" s="191">
        <v>650</v>
      </c>
      <c r="D231" s="192">
        <v>300</v>
      </c>
      <c r="E231" s="192"/>
      <c r="F231" s="201"/>
      <c r="G231" s="193" t="s">
        <v>640</v>
      </c>
      <c r="H231" s="297"/>
      <c r="I231" s="297">
        <v>115000</v>
      </c>
      <c r="J231" s="280" t="s">
        <v>350</v>
      </c>
      <c r="L231" s="301">
        <v>0</v>
      </c>
    </row>
    <row r="232" spans="1:12" ht="25.5">
      <c r="A232" s="198">
        <v>305</v>
      </c>
      <c r="B232" s="191">
        <v>100</v>
      </c>
      <c r="C232" s="191">
        <v>650</v>
      </c>
      <c r="D232" s="191">
        <v>400</v>
      </c>
      <c r="E232" s="191"/>
      <c r="F232" s="191"/>
      <c r="G232" s="178" t="s">
        <v>501</v>
      </c>
      <c r="H232" s="314"/>
      <c r="I232" s="308"/>
      <c r="J232" s="280" t="s">
        <v>352</v>
      </c>
      <c r="L232" s="314" t="s">
        <v>2</v>
      </c>
    </row>
    <row r="233" spans="1:12" ht="15">
      <c r="A233" s="198">
        <v>305</v>
      </c>
      <c r="B233" s="191">
        <v>100</v>
      </c>
      <c r="C233" s="191">
        <v>650</v>
      </c>
      <c r="D233" s="191">
        <v>400</v>
      </c>
      <c r="E233" s="192">
        <v>10</v>
      </c>
      <c r="F233" s="202"/>
      <c r="G233" s="193" t="s">
        <v>502</v>
      </c>
      <c r="H233" s="301">
        <v>433000</v>
      </c>
      <c r="I233" s="297">
        <v>469119</v>
      </c>
      <c r="J233" s="280"/>
      <c r="L233" s="301">
        <v>433000</v>
      </c>
    </row>
    <row r="234" spans="1:12" ht="15">
      <c r="A234" s="198">
        <v>305</v>
      </c>
      <c r="B234" s="191">
        <v>100</v>
      </c>
      <c r="C234" s="191">
        <v>650</v>
      </c>
      <c r="D234" s="191">
        <v>400</v>
      </c>
      <c r="E234" s="192">
        <v>20</v>
      </c>
      <c r="F234" s="202"/>
      <c r="G234" s="193" t="s">
        <v>503</v>
      </c>
      <c r="H234" s="301">
        <v>26000</v>
      </c>
      <c r="I234" s="297">
        <v>50483</v>
      </c>
      <c r="J234" s="280"/>
      <c r="L234" s="301">
        <v>26000</v>
      </c>
    </row>
    <row r="235" spans="1:12" ht="15">
      <c r="A235" s="198">
        <v>305</v>
      </c>
      <c r="B235" s="191">
        <v>100</v>
      </c>
      <c r="C235" s="191">
        <v>650</v>
      </c>
      <c r="D235" s="191">
        <v>400</v>
      </c>
      <c r="E235" s="192">
        <v>30</v>
      </c>
      <c r="F235" s="202"/>
      <c r="G235" s="193" t="s">
        <v>504</v>
      </c>
      <c r="H235" s="301"/>
      <c r="I235" s="297"/>
      <c r="J235" s="280"/>
      <c r="L235" s="301">
        <v>0</v>
      </c>
    </row>
    <row r="236" spans="1:12" ht="15">
      <c r="A236" s="198">
        <v>305</v>
      </c>
      <c r="B236" s="191">
        <v>100</v>
      </c>
      <c r="C236" s="191">
        <v>650</v>
      </c>
      <c r="D236" s="191">
        <v>400</v>
      </c>
      <c r="E236" s="192">
        <v>90</v>
      </c>
      <c r="F236" s="202"/>
      <c r="G236" s="193" t="s">
        <v>505</v>
      </c>
      <c r="H236" s="301"/>
      <c r="I236" s="297"/>
      <c r="J236" s="280"/>
      <c r="L236" s="301">
        <v>0</v>
      </c>
    </row>
    <row r="237" spans="1:12" ht="25.5">
      <c r="A237" s="198">
        <v>305</v>
      </c>
      <c r="B237" s="191">
        <v>100</v>
      </c>
      <c r="C237" s="191">
        <v>650</v>
      </c>
      <c r="D237" s="191">
        <v>500</v>
      </c>
      <c r="E237" s="191"/>
      <c r="F237" s="191"/>
      <c r="G237" s="178" t="s">
        <v>506</v>
      </c>
      <c r="H237" s="314"/>
      <c r="I237" s="308"/>
      <c r="J237" s="280" t="s">
        <v>354</v>
      </c>
      <c r="L237" s="314" t="s">
        <v>2</v>
      </c>
    </row>
    <row r="238" spans="1:12" ht="15">
      <c r="A238" s="198">
        <v>305</v>
      </c>
      <c r="B238" s="191">
        <v>100</v>
      </c>
      <c r="C238" s="191">
        <v>650</v>
      </c>
      <c r="D238" s="191">
        <v>500</v>
      </c>
      <c r="E238" s="192">
        <v>10</v>
      </c>
      <c r="F238" s="202"/>
      <c r="G238" s="193" t="s">
        <v>502</v>
      </c>
      <c r="H238" s="297">
        <v>1000</v>
      </c>
      <c r="I238" s="297">
        <v>910</v>
      </c>
      <c r="J238" s="280"/>
      <c r="L238" s="301">
        <v>1000</v>
      </c>
    </row>
    <row r="239" spans="1:12" ht="15">
      <c r="A239" s="198">
        <v>305</v>
      </c>
      <c r="B239" s="191">
        <v>100</v>
      </c>
      <c r="C239" s="191">
        <v>650</v>
      </c>
      <c r="D239" s="191">
        <v>500</v>
      </c>
      <c r="E239" s="192">
        <v>20</v>
      </c>
      <c r="F239" s="202"/>
      <c r="G239" s="193" t="s">
        <v>503</v>
      </c>
      <c r="H239" s="297">
        <v>4000</v>
      </c>
      <c r="I239" s="297">
        <v>4167</v>
      </c>
      <c r="J239" s="280"/>
      <c r="L239" s="301">
        <v>4000</v>
      </c>
    </row>
    <row r="240" spans="1:12" ht="15">
      <c r="A240" s="198">
        <v>305</v>
      </c>
      <c r="B240" s="191">
        <v>100</v>
      </c>
      <c r="C240" s="191">
        <v>650</v>
      </c>
      <c r="D240" s="191">
        <v>500</v>
      </c>
      <c r="E240" s="192">
        <v>30</v>
      </c>
      <c r="F240" s="202"/>
      <c r="G240" s="193" t="s">
        <v>504</v>
      </c>
      <c r="H240" s="301"/>
      <c r="I240" s="297"/>
      <c r="J240" s="280"/>
      <c r="L240" s="301">
        <v>0</v>
      </c>
    </row>
    <row r="241" spans="1:12" ht="15">
      <c r="A241" s="198">
        <v>305</v>
      </c>
      <c r="B241" s="191">
        <v>100</v>
      </c>
      <c r="C241" s="191">
        <v>650</v>
      </c>
      <c r="D241" s="191">
        <v>500</v>
      </c>
      <c r="E241" s="192">
        <v>90</v>
      </c>
      <c r="F241" s="202"/>
      <c r="G241" s="193" t="s">
        <v>505</v>
      </c>
      <c r="H241" s="301"/>
      <c r="I241" s="297"/>
      <c r="J241" s="280"/>
      <c r="L241" s="301">
        <v>0</v>
      </c>
    </row>
    <row r="242" spans="1:12" ht="15">
      <c r="A242" s="198">
        <v>305</v>
      </c>
      <c r="B242" s="191">
        <v>100</v>
      </c>
      <c r="C242" s="191">
        <v>650</v>
      </c>
      <c r="D242" s="191">
        <v>600</v>
      </c>
      <c r="E242" s="191"/>
      <c r="F242" s="191"/>
      <c r="G242" s="178" t="s">
        <v>507</v>
      </c>
      <c r="H242" s="314"/>
      <c r="I242" s="308"/>
      <c r="J242" s="280" t="s">
        <v>356</v>
      </c>
      <c r="L242" s="314" t="s">
        <v>2</v>
      </c>
    </row>
    <row r="243" spans="1:12" ht="15">
      <c r="A243" s="198">
        <v>305</v>
      </c>
      <c r="B243" s="191">
        <v>100</v>
      </c>
      <c r="C243" s="191">
        <v>650</v>
      </c>
      <c r="D243" s="191">
        <v>600</v>
      </c>
      <c r="E243" s="192">
        <v>5</v>
      </c>
      <c r="F243" s="202"/>
      <c r="G243" s="193" t="s">
        <v>508</v>
      </c>
      <c r="H243" s="301"/>
      <c r="I243" s="297"/>
      <c r="J243" s="280"/>
      <c r="L243" s="301">
        <v>0</v>
      </c>
    </row>
    <row r="244" spans="1:12" ht="15">
      <c r="A244" s="198">
        <v>305</v>
      </c>
      <c r="B244" s="191">
        <v>100</v>
      </c>
      <c r="C244" s="191">
        <v>650</v>
      </c>
      <c r="D244" s="191">
        <v>600</v>
      </c>
      <c r="E244" s="192">
        <v>10</v>
      </c>
      <c r="F244" s="202"/>
      <c r="G244" s="193" t="s">
        <v>509</v>
      </c>
      <c r="H244" s="301"/>
      <c r="I244" s="297"/>
      <c r="J244" s="280"/>
      <c r="L244" s="301">
        <v>0</v>
      </c>
    </row>
    <row r="245" spans="1:12" ht="15">
      <c r="A245" s="198">
        <v>305</v>
      </c>
      <c r="B245" s="191">
        <v>100</v>
      </c>
      <c r="C245" s="191">
        <v>650</v>
      </c>
      <c r="D245" s="191">
        <v>600</v>
      </c>
      <c r="E245" s="192">
        <v>15</v>
      </c>
      <c r="F245" s="202"/>
      <c r="G245" s="193" t="s">
        <v>510</v>
      </c>
      <c r="H245" s="301"/>
      <c r="I245" s="297"/>
      <c r="J245" s="280"/>
      <c r="L245" s="301">
        <v>0</v>
      </c>
    </row>
    <row r="246" spans="1:12" ht="15">
      <c r="A246" s="198">
        <v>305</v>
      </c>
      <c r="B246" s="191">
        <v>100</v>
      </c>
      <c r="C246" s="191">
        <v>650</v>
      </c>
      <c r="D246" s="191">
        <v>600</v>
      </c>
      <c r="E246" s="192">
        <v>20</v>
      </c>
      <c r="F246" s="202"/>
      <c r="G246" s="193" t="s">
        <v>511</v>
      </c>
      <c r="H246" s="297"/>
      <c r="I246" s="297"/>
      <c r="J246" s="280"/>
      <c r="L246" s="301">
        <v>0</v>
      </c>
    </row>
    <row r="247" spans="1:12" ht="15">
      <c r="A247" s="198">
        <v>305</v>
      </c>
      <c r="B247" s="191">
        <v>100</v>
      </c>
      <c r="C247" s="191">
        <v>650</v>
      </c>
      <c r="D247" s="191">
        <v>600</v>
      </c>
      <c r="E247" s="192">
        <v>25</v>
      </c>
      <c r="F247" s="202"/>
      <c r="G247" s="193" t="s">
        <v>512</v>
      </c>
      <c r="H247" s="297"/>
      <c r="I247" s="297"/>
      <c r="J247" s="280"/>
      <c r="L247" s="301">
        <v>0</v>
      </c>
    </row>
    <row r="248" spans="1:12" ht="15">
      <c r="A248" s="198">
        <v>305</v>
      </c>
      <c r="B248" s="191">
        <v>100</v>
      </c>
      <c r="C248" s="191">
        <v>650</v>
      </c>
      <c r="D248" s="191">
        <v>600</v>
      </c>
      <c r="E248" s="192">
        <v>30</v>
      </c>
      <c r="F248" s="202"/>
      <c r="G248" s="193" t="s">
        <v>513</v>
      </c>
      <c r="H248" s="297"/>
      <c r="I248" s="297"/>
      <c r="J248" s="280"/>
      <c r="L248" s="301">
        <v>0</v>
      </c>
    </row>
    <row r="249" spans="1:12" ht="15">
      <c r="A249" s="198">
        <v>305</v>
      </c>
      <c r="B249" s="191">
        <v>100</v>
      </c>
      <c r="C249" s="191">
        <v>650</v>
      </c>
      <c r="D249" s="191">
        <v>600</v>
      </c>
      <c r="E249" s="192">
        <v>35</v>
      </c>
      <c r="F249" s="202"/>
      <c r="G249" s="193" t="s">
        <v>1907</v>
      </c>
      <c r="H249" s="297"/>
      <c r="I249" s="297"/>
      <c r="J249" s="280"/>
      <c r="L249" s="301">
        <v>0</v>
      </c>
    </row>
    <row r="250" spans="1:12" ht="15">
      <c r="A250" s="198">
        <v>305</v>
      </c>
      <c r="B250" s="191">
        <v>100</v>
      </c>
      <c r="C250" s="191">
        <v>650</v>
      </c>
      <c r="D250" s="191">
        <v>600</v>
      </c>
      <c r="E250" s="192">
        <v>40</v>
      </c>
      <c r="F250" s="202"/>
      <c r="G250" s="193" t="s">
        <v>1908</v>
      </c>
      <c r="H250" s="297">
        <v>130000</v>
      </c>
      <c r="I250" s="297">
        <v>130380</v>
      </c>
      <c r="J250" s="280"/>
      <c r="L250" s="301">
        <v>115379.78</v>
      </c>
    </row>
    <row r="251" spans="1:12" ht="15">
      <c r="A251" s="198">
        <v>305</v>
      </c>
      <c r="B251" s="191">
        <v>100</v>
      </c>
      <c r="C251" s="191">
        <v>650</v>
      </c>
      <c r="D251" s="191">
        <v>600</v>
      </c>
      <c r="E251" s="192">
        <v>45</v>
      </c>
      <c r="F251" s="202"/>
      <c r="G251" s="193" t="s">
        <v>1909</v>
      </c>
      <c r="H251" s="297">
        <v>160000</v>
      </c>
      <c r="I251" s="297">
        <v>159190</v>
      </c>
      <c r="J251" s="280"/>
      <c r="L251" s="301">
        <v>139189.89</v>
      </c>
    </row>
    <row r="252" spans="1:12" ht="15">
      <c r="A252" s="198">
        <v>305</v>
      </c>
      <c r="B252" s="191">
        <v>100</v>
      </c>
      <c r="C252" s="191">
        <v>650</v>
      </c>
      <c r="D252" s="191">
        <v>600</v>
      </c>
      <c r="E252" s="192">
        <v>50</v>
      </c>
      <c r="F252" s="202"/>
      <c r="G252" s="193" t="s">
        <v>507</v>
      </c>
      <c r="H252" s="301"/>
      <c r="I252" s="297"/>
      <c r="J252" s="280"/>
      <c r="L252" s="301">
        <v>0</v>
      </c>
    </row>
    <row r="253" spans="1:12" ht="15">
      <c r="A253" s="198">
        <v>305</v>
      </c>
      <c r="B253" s="191">
        <v>100</v>
      </c>
      <c r="C253" s="191">
        <v>650</v>
      </c>
      <c r="D253" s="191">
        <v>600</v>
      </c>
      <c r="E253" s="192">
        <v>90</v>
      </c>
      <c r="F253" s="202"/>
      <c r="G253" s="193" t="s">
        <v>505</v>
      </c>
      <c r="H253" s="301"/>
      <c r="I253" s="297"/>
      <c r="J253" s="280"/>
      <c r="L253" s="301">
        <v>0</v>
      </c>
    </row>
    <row r="254" spans="1:12" ht="25.5">
      <c r="A254" s="198">
        <v>305</v>
      </c>
      <c r="B254" s="191">
        <v>100</v>
      </c>
      <c r="C254" s="191">
        <v>650</v>
      </c>
      <c r="D254" s="191">
        <v>700</v>
      </c>
      <c r="E254" s="191"/>
      <c r="F254" s="191"/>
      <c r="G254" s="178" t="s">
        <v>1910</v>
      </c>
      <c r="H254" s="314"/>
      <c r="I254" s="308"/>
      <c r="J254" s="280" t="s">
        <v>358</v>
      </c>
      <c r="L254" s="314" t="s">
        <v>2</v>
      </c>
    </row>
    <row r="255" spans="1:12" ht="15">
      <c r="A255" s="198">
        <v>305</v>
      </c>
      <c r="B255" s="191">
        <v>100</v>
      </c>
      <c r="C255" s="191">
        <v>650</v>
      </c>
      <c r="D255" s="191">
        <v>700</v>
      </c>
      <c r="E255" s="192">
        <v>5</v>
      </c>
      <c r="F255" s="202"/>
      <c r="G255" s="193" t="s">
        <v>508</v>
      </c>
      <c r="H255" s="301"/>
      <c r="I255" s="297"/>
      <c r="J255" s="280"/>
      <c r="L255" s="301">
        <v>0</v>
      </c>
    </row>
    <row r="256" spans="1:12" ht="15">
      <c r="A256" s="198">
        <v>305</v>
      </c>
      <c r="B256" s="191">
        <v>100</v>
      </c>
      <c r="C256" s="191">
        <v>650</v>
      </c>
      <c r="D256" s="191">
        <v>700</v>
      </c>
      <c r="E256" s="192">
        <v>10</v>
      </c>
      <c r="F256" s="202"/>
      <c r="G256" s="193" t="s">
        <v>509</v>
      </c>
      <c r="H256" s="301"/>
      <c r="I256" s="297"/>
      <c r="J256" s="280"/>
      <c r="L256" s="301">
        <v>0</v>
      </c>
    </row>
    <row r="257" spans="1:12" ht="15">
      <c r="A257" s="198">
        <v>305</v>
      </c>
      <c r="B257" s="191">
        <v>100</v>
      </c>
      <c r="C257" s="191">
        <v>650</v>
      </c>
      <c r="D257" s="191">
        <v>700</v>
      </c>
      <c r="E257" s="192">
        <v>15</v>
      </c>
      <c r="F257" s="202"/>
      <c r="G257" s="193" t="s">
        <v>510</v>
      </c>
      <c r="H257" s="301"/>
      <c r="I257" s="297"/>
      <c r="J257" s="280"/>
      <c r="L257" s="301">
        <v>0</v>
      </c>
    </row>
    <row r="258" spans="1:12" ht="15">
      <c r="A258" s="198">
        <v>305</v>
      </c>
      <c r="B258" s="191">
        <v>100</v>
      </c>
      <c r="C258" s="191">
        <v>650</v>
      </c>
      <c r="D258" s="191">
        <v>700</v>
      </c>
      <c r="E258" s="192">
        <v>20</v>
      </c>
      <c r="F258" s="202"/>
      <c r="G258" s="193" t="s">
        <v>511</v>
      </c>
      <c r="H258" s="301"/>
      <c r="I258" s="297"/>
      <c r="J258" s="280"/>
      <c r="L258" s="301">
        <v>0</v>
      </c>
    </row>
    <row r="259" spans="1:12" ht="15">
      <c r="A259" s="198">
        <v>305</v>
      </c>
      <c r="B259" s="191">
        <v>100</v>
      </c>
      <c r="C259" s="191">
        <v>650</v>
      </c>
      <c r="D259" s="191">
        <v>700</v>
      </c>
      <c r="E259" s="192">
        <v>25</v>
      </c>
      <c r="F259" s="202"/>
      <c r="G259" s="193" t="s">
        <v>512</v>
      </c>
      <c r="H259" s="301"/>
      <c r="I259" s="297"/>
      <c r="J259" s="280"/>
      <c r="L259" s="301">
        <v>0</v>
      </c>
    </row>
    <row r="260" spans="1:12" ht="15">
      <c r="A260" s="198">
        <v>305</v>
      </c>
      <c r="B260" s="191">
        <v>100</v>
      </c>
      <c r="C260" s="191">
        <v>650</v>
      </c>
      <c r="D260" s="191">
        <v>700</v>
      </c>
      <c r="E260" s="192">
        <v>30</v>
      </c>
      <c r="F260" s="202"/>
      <c r="G260" s="193" t="s">
        <v>513</v>
      </c>
      <c r="H260" s="301"/>
      <c r="I260" s="297"/>
      <c r="J260" s="280"/>
      <c r="L260" s="301">
        <v>0</v>
      </c>
    </row>
    <row r="261" spans="1:12" ht="15">
      <c r="A261" s="198">
        <v>305</v>
      </c>
      <c r="B261" s="191">
        <v>100</v>
      </c>
      <c r="C261" s="191">
        <v>650</v>
      </c>
      <c r="D261" s="191">
        <v>700</v>
      </c>
      <c r="E261" s="192">
        <v>35</v>
      </c>
      <c r="F261" s="202"/>
      <c r="G261" s="193" t="s">
        <v>1907</v>
      </c>
      <c r="H261" s="301"/>
      <c r="I261" s="297"/>
      <c r="J261" s="280"/>
      <c r="L261" s="301">
        <v>0</v>
      </c>
    </row>
    <row r="262" spans="1:12" ht="15">
      <c r="A262" s="198">
        <v>305</v>
      </c>
      <c r="B262" s="191">
        <v>100</v>
      </c>
      <c r="C262" s="191">
        <v>650</v>
      </c>
      <c r="D262" s="191">
        <v>700</v>
      </c>
      <c r="E262" s="192">
        <v>40</v>
      </c>
      <c r="F262" s="202"/>
      <c r="G262" s="193" t="s">
        <v>507</v>
      </c>
      <c r="H262" s="301"/>
      <c r="I262" s="297"/>
      <c r="J262" s="280"/>
      <c r="L262" s="301">
        <v>0</v>
      </c>
    </row>
    <row r="263" spans="1:12" ht="15">
      <c r="A263" s="198">
        <v>305</v>
      </c>
      <c r="B263" s="191">
        <v>100</v>
      </c>
      <c r="C263" s="191">
        <v>650</v>
      </c>
      <c r="D263" s="191">
        <v>700</v>
      </c>
      <c r="E263" s="192">
        <v>90</v>
      </c>
      <c r="F263" s="202"/>
      <c r="G263" s="193" t="s">
        <v>505</v>
      </c>
      <c r="H263" s="301"/>
      <c r="I263" s="297"/>
      <c r="J263" s="280"/>
      <c r="L263" s="301">
        <v>0</v>
      </c>
    </row>
    <row r="264" spans="1:12" ht="15">
      <c r="A264" s="198">
        <v>305</v>
      </c>
      <c r="B264" s="191">
        <v>100</v>
      </c>
      <c r="C264" s="191">
        <v>700</v>
      </c>
      <c r="D264" s="191"/>
      <c r="E264" s="191"/>
      <c r="F264" s="191"/>
      <c r="G264" s="178" t="s">
        <v>1911</v>
      </c>
      <c r="H264" s="314"/>
      <c r="I264" s="308"/>
      <c r="J264" s="280"/>
      <c r="L264" s="314" t="s">
        <v>2</v>
      </c>
    </row>
    <row r="265" spans="1:12" ht="15">
      <c r="A265" s="198">
        <v>305</v>
      </c>
      <c r="B265" s="191">
        <v>100</v>
      </c>
      <c r="C265" s="191">
        <v>700</v>
      </c>
      <c r="D265" s="192">
        <v>100</v>
      </c>
      <c r="E265" s="192"/>
      <c r="F265" s="201"/>
      <c r="G265" s="193" t="s">
        <v>1912</v>
      </c>
      <c r="H265" s="297">
        <v>490000</v>
      </c>
      <c r="I265" s="297">
        <v>490000</v>
      </c>
      <c r="J265" s="280" t="s">
        <v>449</v>
      </c>
      <c r="L265" s="301">
        <v>0</v>
      </c>
    </row>
    <row r="266" spans="1:12" ht="15">
      <c r="A266" s="198">
        <v>305</v>
      </c>
      <c r="B266" s="191">
        <v>100</v>
      </c>
      <c r="C266" s="191">
        <v>700</v>
      </c>
      <c r="D266" s="192">
        <v>200</v>
      </c>
      <c r="E266" s="192"/>
      <c r="F266" s="201"/>
      <c r="G266" s="193" t="s">
        <v>1913</v>
      </c>
      <c r="H266" s="297">
        <v>25000</v>
      </c>
      <c r="I266" s="297">
        <v>25000</v>
      </c>
      <c r="J266" s="280" t="s">
        <v>452</v>
      </c>
      <c r="L266" s="301">
        <v>0</v>
      </c>
    </row>
    <row r="267" spans="1:12" ht="15">
      <c r="A267" s="198">
        <v>305</v>
      </c>
      <c r="B267" s="191">
        <v>100</v>
      </c>
      <c r="C267" s="191">
        <v>700</v>
      </c>
      <c r="D267" s="192">
        <v>300</v>
      </c>
      <c r="E267" s="192"/>
      <c r="F267" s="201"/>
      <c r="G267" s="193" t="s">
        <v>1914</v>
      </c>
      <c r="H267" s="297"/>
      <c r="I267" s="297"/>
      <c r="J267" s="280" t="s">
        <v>1481</v>
      </c>
      <c r="L267" s="301">
        <v>0</v>
      </c>
    </row>
    <row r="268" spans="1:12" ht="15">
      <c r="A268" s="198">
        <v>305</v>
      </c>
      <c r="B268" s="191">
        <v>100</v>
      </c>
      <c r="C268" s="191">
        <v>700</v>
      </c>
      <c r="D268" s="192">
        <v>400</v>
      </c>
      <c r="E268" s="192"/>
      <c r="F268" s="201"/>
      <c r="G268" s="193" t="s">
        <v>1915</v>
      </c>
      <c r="H268" s="297">
        <v>19000</v>
      </c>
      <c r="I268" s="297">
        <v>96000</v>
      </c>
      <c r="J268" s="280" t="s">
        <v>1484</v>
      </c>
      <c r="L268" s="301">
        <v>0</v>
      </c>
    </row>
    <row r="269" spans="1:12" ht="15">
      <c r="A269" s="198">
        <v>305</v>
      </c>
      <c r="B269" s="191">
        <v>100</v>
      </c>
      <c r="C269" s="191">
        <v>700</v>
      </c>
      <c r="D269" s="191">
        <v>500</v>
      </c>
      <c r="E269" s="191"/>
      <c r="F269" s="191"/>
      <c r="G269" s="194" t="s">
        <v>1916</v>
      </c>
      <c r="H269" s="314"/>
      <c r="I269" s="308"/>
      <c r="J269" s="288" t="s">
        <v>1487</v>
      </c>
      <c r="L269" s="314" t="s">
        <v>2</v>
      </c>
    </row>
    <row r="270" spans="1:12" s="179" customFormat="1" ht="12.75">
      <c r="A270" s="198">
        <v>305</v>
      </c>
      <c r="B270" s="191">
        <v>100</v>
      </c>
      <c r="C270" s="191">
        <v>700</v>
      </c>
      <c r="D270" s="191">
        <v>500</v>
      </c>
      <c r="E270" s="192">
        <v>5</v>
      </c>
      <c r="F270" s="202"/>
      <c r="G270" s="193" t="s">
        <v>1917</v>
      </c>
      <c r="H270" s="301"/>
      <c r="I270" s="297"/>
      <c r="J270" s="280"/>
      <c r="L270" s="301">
        <v>0</v>
      </c>
    </row>
    <row r="271" spans="1:12" s="179" customFormat="1" ht="12.75">
      <c r="A271" s="198">
        <v>305</v>
      </c>
      <c r="B271" s="191">
        <v>100</v>
      </c>
      <c r="C271" s="191">
        <v>700</v>
      </c>
      <c r="D271" s="191">
        <v>500</v>
      </c>
      <c r="E271" s="192">
        <v>10</v>
      </c>
      <c r="F271" s="202"/>
      <c r="G271" s="193" t="s">
        <v>1918</v>
      </c>
      <c r="H271" s="297">
        <v>10000</v>
      </c>
      <c r="I271" s="297">
        <v>35000</v>
      </c>
      <c r="J271" s="280"/>
      <c r="L271" s="301">
        <v>0</v>
      </c>
    </row>
    <row r="272" spans="1:12" s="179" customFormat="1" ht="12.75">
      <c r="A272" s="198">
        <v>305</v>
      </c>
      <c r="B272" s="191">
        <v>100</v>
      </c>
      <c r="C272" s="191">
        <v>700</v>
      </c>
      <c r="D272" s="191">
        <v>500</v>
      </c>
      <c r="E272" s="192">
        <v>15</v>
      </c>
      <c r="F272" s="202"/>
      <c r="G272" s="193" t="s">
        <v>1919</v>
      </c>
      <c r="H272" s="297">
        <v>35000</v>
      </c>
      <c r="I272" s="297">
        <v>35000</v>
      </c>
      <c r="J272" s="280"/>
      <c r="L272" s="301">
        <v>0</v>
      </c>
    </row>
    <row r="273" spans="1:12" s="179" customFormat="1" ht="12.75">
      <c r="A273" s="198">
        <v>305</v>
      </c>
      <c r="B273" s="191">
        <v>100</v>
      </c>
      <c r="C273" s="191">
        <v>700</v>
      </c>
      <c r="D273" s="191">
        <v>500</v>
      </c>
      <c r="E273" s="192">
        <v>20</v>
      </c>
      <c r="F273" s="201"/>
      <c r="G273" s="193" t="s">
        <v>1067</v>
      </c>
      <c r="H273" s="297">
        <v>0</v>
      </c>
      <c r="I273" s="297">
        <v>5760</v>
      </c>
      <c r="J273" s="280"/>
      <c r="L273" s="301">
        <v>0</v>
      </c>
    </row>
    <row r="274" spans="1:12" s="179" customFormat="1" ht="12.75">
      <c r="A274" s="198">
        <v>305</v>
      </c>
      <c r="B274" s="191">
        <v>100</v>
      </c>
      <c r="C274" s="191">
        <v>700</v>
      </c>
      <c r="D274" s="191">
        <v>500</v>
      </c>
      <c r="E274" s="192">
        <v>25</v>
      </c>
      <c r="F274" s="202"/>
      <c r="G274" s="193" t="s">
        <v>1068</v>
      </c>
      <c r="H274" s="297">
        <v>185000</v>
      </c>
      <c r="I274" s="297">
        <v>213000</v>
      </c>
      <c r="J274" s="280"/>
      <c r="L274" s="301">
        <v>0</v>
      </c>
    </row>
    <row r="275" spans="1:12" s="179" customFormat="1" ht="12.75">
      <c r="A275" s="198">
        <v>305</v>
      </c>
      <c r="B275" s="191">
        <v>100</v>
      </c>
      <c r="C275" s="191">
        <v>700</v>
      </c>
      <c r="D275" s="191">
        <v>500</v>
      </c>
      <c r="E275" s="192">
        <v>30</v>
      </c>
      <c r="F275" s="204"/>
      <c r="G275" s="193" t="s">
        <v>1069</v>
      </c>
      <c r="H275" s="297">
        <v>856000</v>
      </c>
      <c r="I275" s="297">
        <v>893000</v>
      </c>
      <c r="J275" s="280"/>
      <c r="L275" s="301">
        <v>0</v>
      </c>
    </row>
    <row r="276" spans="1:12" s="179" customFormat="1" ht="12.75">
      <c r="A276" s="198">
        <v>305</v>
      </c>
      <c r="B276" s="191">
        <v>100</v>
      </c>
      <c r="C276" s="191">
        <v>700</v>
      </c>
      <c r="D276" s="191">
        <v>500</v>
      </c>
      <c r="E276" s="192">
        <v>35</v>
      </c>
      <c r="F276" s="202"/>
      <c r="G276" s="193" t="s">
        <v>1070</v>
      </c>
      <c r="H276" s="297">
        <v>173000</v>
      </c>
      <c r="I276" s="297">
        <v>216260</v>
      </c>
      <c r="J276" s="280"/>
      <c r="L276" s="301">
        <v>57260.26</v>
      </c>
    </row>
    <row r="277" spans="1:12" s="179" customFormat="1" ht="12.75">
      <c r="A277" s="198">
        <v>305</v>
      </c>
      <c r="B277" s="191">
        <v>100</v>
      </c>
      <c r="C277" s="191">
        <v>700</v>
      </c>
      <c r="D277" s="191">
        <v>500</v>
      </c>
      <c r="E277" s="192">
        <v>40</v>
      </c>
      <c r="F277" s="202"/>
      <c r="G277" s="193" t="s">
        <v>1071</v>
      </c>
      <c r="H277" s="297"/>
      <c r="I277" s="297"/>
      <c r="J277" s="280"/>
      <c r="L277" s="301">
        <v>0</v>
      </c>
    </row>
    <row r="278" spans="1:12" s="179" customFormat="1" ht="12.75">
      <c r="A278" s="198">
        <v>305</v>
      </c>
      <c r="B278" s="191">
        <v>100</v>
      </c>
      <c r="C278" s="191">
        <v>700</v>
      </c>
      <c r="D278" s="191">
        <v>500</v>
      </c>
      <c r="E278" s="192">
        <v>45</v>
      </c>
      <c r="F278" s="202"/>
      <c r="G278" s="193" t="s">
        <v>1072</v>
      </c>
      <c r="H278" s="297">
        <f>1500000-74171</f>
        <v>1425829</v>
      </c>
      <c r="I278" s="297">
        <v>1000000</v>
      </c>
      <c r="J278" s="280"/>
      <c r="L278" s="301">
        <v>1000000</v>
      </c>
    </row>
    <row r="279" spans="1:12" s="179" customFormat="1" ht="12.75">
      <c r="A279" s="198">
        <v>305</v>
      </c>
      <c r="B279" s="191">
        <v>100</v>
      </c>
      <c r="C279" s="191">
        <v>700</v>
      </c>
      <c r="D279" s="191">
        <v>500</v>
      </c>
      <c r="E279" s="192">
        <v>90</v>
      </c>
      <c r="F279" s="201"/>
      <c r="G279" s="193" t="s">
        <v>1916</v>
      </c>
      <c r="H279" s="297">
        <v>10000</v>
      </c>
      <c r="I279" s="297">
        <v>1310000</v>
      </c>
      <c r="J279" s="280"/>
      <c r="L279" s="301">
        <v>0</v>
      </c>
    </row>
    <row r="280" spans="1:12" ht="15">
      <c r="A280" s="198">
        <v>305</v>
      </c>
      <c r="B280" s="191">
        <v>100</v>
      </c>
      <c r="C280" s="191">
        <v>700</v>
      </c>
      <c r="D280" s="191">
        <v>600</v>
      </c>
      <c r="E280" s="191"/>
      <c r="F280" s="191"/>
      <c r="G280" s="178" t="s">
        <v>1073</v>
      </c>
      <c r="H280" s="314"/>
      <c r="I280" s="308"/>
      <c r="J280" s="280" t="s">
        <v>1490</v>
      </c>
      <c r="L280" s="314" t="s">
        <v>2</v>
      </c>
    </row>
    <row r="281" spans="1:12" ht="15">
      <c r="A281" s="198">
        <v>305</v>
      </c>
      <c r="B281" s="191">
        <v>100</v>
      </c>
      <c r="C281" s="191">
        <v>700</v>
      </c>
      <c r="D281" s="191">
        <v>600</v>
      </c>
      <c r="E281" s="192">
        <v>10</v>
      </c>
      <c r="F281" s="202"/>
      <c r="G281" s="193" t="s">
        <v>1072</v>
      </c>
      <c r="H281" s="297">
        <v>74171</v>
      </c>
      <c r="I281" s="297"/>
      <c r="J281" s="280"/>
      <c r="L281" s="301">
        <v>0</v>
      </c>
    </row>
    <row r="282" spans="1:12" ht="15">
      <c r="A282" s="198">
        <v>305</v>
      </c>
      <c r="B282" s="191">
        <v>100</v>
      </c>
      <c r="C282" s="191">
        <v>700</v>
      </c>
      <c r="D282" s="191">
        <v>600</v>
      </c>
      <c r="E282" s="192">
        <v>90</v>
      </c>
      <c r="F282" s="202"/>
      <c r="G282" s="193" t="s">
        <v>1074</v>
      </c>
      <c r="H282" s="297">
        <v>538008</v>
      </c>
      <c r="I282" s="297">
        <v>538144</v>
      </c>
      <c r="J282" s="280"/>
      <c r="L282" s="301">
        <v>538008</v>
      </c>
    </row>
    <row r="283" spans="1:12" ht="15">
      <c r="A283" s="198">
        <v>305</v>
      </c>
      <c r="B283" s="191">
        <v>100</v>
      </c>
      <c r="C283" s="191">
        <v>750</v>
      </c>
      <c r="D283" s="191"/>
      <c r="E283" s="191"/>
      <c r="F283" s="191"/>
      <c r="G283" s="178" t="s">
        <v>1075</v>
      </c>
      <c r="H283" s="314"/>
      <c r="I283" s="308"/>
      <c r="J283" s="280"/>
      <c r="L283" s="314" t="s">
        <v>2</v>
      </c>
    </row>
    <row r="284" spans="1:12" ht="15">
      <c r="A284" s="198">
        <v>305</v>
      </c>
      <c r="B284" s="191">
        <v>100</v>
      </c>
      <c r="C284" s="191">
        <v>750</v>
      </c>
      <c r="D284" s="192">
        <v>100</v>
      </c>
      <c r="E284" s="192"/>
      <c r="F284" s="192"/>
      <c r="G284" s="177" t="s">
        <v>1076</v>
      </c>
      <c r="H284" s="297">
        <v>51600</v>
      </c>
      <c r="I284" s="297">
        <v>54491</v>
      </c>
      <c r="J284" s="280" t="s">
        <v>1496</v>
      </c>
      <c r="L284" s="301">
        <v>5190.8</v>
      </c>
    </row>
    <row r="285" spans="1:12" ht="15">
      <c r="A285" s="198">
        <v>305</v>
      </c>
      <c r="B285" s="191">
        <v>100</v>
      </c>
      <c r="C285" s="191">
        <v>750</v>
      </c>
      <c r="D285" s="192">
        <v>200</v>
      </c>
      <c r="E285" s="191"/>
      <c r="F285" s="191"/>
      <c r="G285" s="193" t="s">
        <v>1077</v>
      </c>
      <c r="H285" s="301"/>
      <c r="I285" s="297"/>
      <c r="J285" s="280" t="s">
        <v>1499</v>
      </c>
      <c r="L285" s="301">
        <v>0</v>
      </c>
    </row>
    <row r="286" spans="1:12" ht="15">
      <c r="A286" s="198">
        <v>305</v>
      </c>
      <c r="B286" s="191">
        <v>100</v>
      </c>
      <c r="C286" s="191">
        <v>750</v>
      </c>
      <c r="D286" s="191">
        <v>300</v>
      </c>
      <c r="E286" s="191"/>
      <c r="F286" s="191"/>
      <c r="G286" s="178" t="s">
        <v>1078</v>
      </c>
      <c r="H286" s="314"/>
      <c r="I286" s="308"/>
      <c r="J286" s="280"/>
      <c r="L286" s="314" t="s">
        <v>2</v>
      </c>
    </row>
    <row r="287" spans="1:12" ht="15">
      <c r="A287" s="198">
        <v>305</v>
      </c>
      <c r="B287" s="191">
        <v>100</v>
      </c>
      <c r="C287" s="191">
        <v>750</v>
      </c>
      <c r="D287" s="191">
        <v>300</v>
      </c>
      <c r="E287" s="192">
        <v>10</v>
      </c>
      <c r="F287" s="201"/>
      <c r="G287" s="193" t="s">
        <v>1079</v>
      </c>
      <c r="H287" s="297"/>
      <c r="I287" s="297">
        <v>18000</v>
      </c>
      <c r="J287" s="280" t="s">
        <v>1505</v>
      </c>
      <c r="L287" s="301">
        <v>0</v>
      </c>
    </row>
    <row r="288" spans="1:12" ht="15">
      <c r="A288" s="198">
        <v>305</v>
      </c>
      <c r="B288" s="191">
        <v>100</v>
      </c>
      <c r="C288" s="191">
        <v>750</v>
      </c>
      <c r="D288" s="191">
        <v>300</v>
      </c>
      <c r="E288" s="191">
        <v>20</v>
      </c>
      <c r="F288" s="191"/>
      <c r="G288" s="178" t="s">
        <v>641</v>
      </c>
      <c r="H288" s="314"/>
      <c r="I288" s="308"/>
      <c r="J288" s="280" t="s">
        <v>1507</v>
      </c>
      <c r="L288" s="314" t="s">
        <v>2</v>
      </c>
    </row>
    <row r="289" spans="1:12" s="179" customFormat="1" ht="12.75">
      <c r="A289" s="198">
        <v>305</v>
      </c>
      <c r="B289" s="191">
        <v>100</v>
      </c>
      <c r="C289" s="191">
        <v>750</v>
      </c>
      <c r="D289" s="191">
        <v>300</v>
      </c>
      <c r="E289" s="191">
        <v>20</v>
      </c>
      <c r="F289" s="192">
        <v>5</v>
      </c>
      <c r="G289" s="193" t="s">
        <v>642</v>
      </c>
      <c r="H289" s="297"/>
      <c r="I289" s="297"/>
      <c r="J289" s="280"/>
      <c r="L289" s="301">
        <v>0</v>
      </c>
    </row>
    <row r="290" spans="1:12" s="179" customFormat="1" ht="12.75">
      <c r="A290" s="198">
        <v>305</v>
      </c>
      <c r="B290" s="191">
        <v>100</v>
      </c>
      <c r="C290" s="191">
        <v>750</v>
      </c>
      <c r="D290" s="191">
        <v>300</v>
      </c>
      <c r="E290" s="191">
        <v>20</v>
      </c>
      <c r="F290" s="192">
        <v>10</v>
      </c>
      <c r="G290" s="193" t="s">
        <v>643</v>
      </c>
      <c r="H290" s="301"/>
      <c r="I290" s="297"/>
      <c r="J290" s="280"/>
      <c r="L290" s="301">
        <v>0</v>
      </c>
    </row>
    <row r="291" spans="1:12" s="179" customFormat="1" ht="12.75">
      <c r="A291" s="198">
        <v>305</v>
      </c>
      <c r="B291" s="191">
        <v>100</v>
      </c>
      <c r="C291" s="191">
        <v>750</v>
      </c>
      <c r="D291" s="191">
        <v>300</v>
      </c>
      <c r="E291" s="191">
        <v>20</v>
      </c>
      <c r="F291" s="192">
        <v>15</v>
      </c>
      <c r="G291" s="193" t="s">
        <v>644</v>
      </c>
      <c r="H291" s="301"/>
      <c r="I291" s="297"/>
      <c r="J291" s="280"/>
      <c r="L291" s="301">
        <v>0</v>
      </c>
    </row>
    <row r="292" spans="1:12" ht="15">
      <c r="A292" s="198">
        <v>305</v>
      </c>
      <c r="B292" s="191">
        <v>100</v>
      </c>
      <c r="C292" s="191">
        <v>750</v>
      </c>
      <c r="D292" s="191">
        <v>300</v>
      </c>
      <c r="E292" s="191">
        <v>30</v>
      </c>
      <c r="F292" s="191"/>
      <c r="G292" s="178" t="s">
        <v>645</v>
      </c>
      <c r="H292" s="314"/>
      <c r="I292" s="308"/>
      <c r="J292" s="280" t="s">
        <v>1510</v>
      </c>
      <c r="L292" s="314" t="s">
        <v>2</v>
      </c>
    </row>
    <row r="293" spans="1:12" s="179" customFormat="1" ht="12.75">
      <c r="A293" s="198">
        <v>305</v>
      </c>
      <c r="B293" s="191">
        <v>100</v>
      </c>
      <c r="C293" s="191">
        <v>750</v>
      </c>
      <c r="D293" s="191">
        <v>300</v>
      </c>
      <c r="E293" s="191">
        <v>30</v>
      </c>
      <c r="F293" s="192">
        <v>5</v>
      </c>
      <c r="G293" s="193" t="s">
        <v>646</v>
      </c>
      <c r="H293" s="297"/>
      <c r="I293" s="297"/>
      <c r="J293" s="280"/>
      <c r="L293" s="301">
        <v>0</v>
      </c>
    </row>
    <row r="294" spans="1:12" s="179" customFormat="1" ht="12.75">
      <c r="A294" s="198">
        <v>305</v>
      </c>
      <c r="B294" s="191">
        <v>100</v>
      </c>
      <c r="C294" s="191">
        <v>750</v>
      </c>
      <c r="D294" s="191">
        <v>300</v>
      </c>
      <c r="E294" s="191">
        <v>30</v>
      </c>
      <c r="F294" s="192">
        <v>10</v>
      </c>
      <c r="G294" s="193" t="s">
        <v>647</v>
      </c>
      <c r="H294" s="297">
        <v>136000</v>
      </c>
      <c r="I294" s="297">
        <v>208294</v>
      </c>
      <c r="J294" s="280"/>
      <c r="L294" s="301">
        <v>87293.78</v>
      </c>
    </row>
    <row r="295" spans="1:12" s="179" customFormat="1" ht="12.75">
      <c r="A295" s="198">
        <v>305</v>
      </c>
      <c r="B295" s="191">
        <v>100</v>
      </c>
      <c r="C295" s="191">
        <v>750</v>
      </c>
      <c r="D295" s="191">
        <v>300</v>
      </c>
      <c r="E295" s="191">
        <v>30</v>
      </c>
      <c r="F295" s="192">
        <v>15</v>
      </c>
      <c r="G295" s="193" t="s">
        <v>648</v>
      </c>
      <c r="H295" s="301"/>
      <c r="I295" s="297"/>
      <c r="J295" s="280"/>
      <c r="L295" s="301">
        <v>0</v>
      </c>
    </row>
    <row r="296" spans="1:12" s="179" customFormat="1" ht="12.75">
      <c r="A296" s="198">
        <v>305</v>
      </c>
      <c r="B296" s="191">
        <v>100</v>
      </c>
      <c r="C296" s="191">
        <v>750</v>
      </c>
      <c r="D296" s="191">
        <v>300</v>
      </c>
      <c r="E296" s="191">
        <v>30</v>
      </c>
      <c r="F296" s="192">
        <v>20</v>
      </c>
      <c r="G296" s="193" t="s">
        <v>649</v>
      </c>
      <c r="H296" s="301"/>
      <c r="I296" s="297"/>
      <c r="J296" s="280"/>
      <c r="L296" s="301">
        <v>0</v>
      </c>
    </row>
    <row r="297" spans="1:12" ht="15">
      <c r="A297" s="198">
        <v>305</v>
      </c>
      <c r="B297" s="191">
        <v>100</v>
      </c>
      <c r="C297" s="191">
        <v>750</v>
      </c>
      <c r="D297" s="191">
        <v>300</v>
      </c>
      <c r="E297" s="191">
        <v>40</v>
      </c>
      <c r="F297" s="191"/>
      <c r="G297" s="178" t="s">
        <v>650</v>
      </c>
      <c r="H297" s="314"/>
      <c r="I297" s="308"/>
      <c r="J297" s="280" t="s">
        <v>1513</v>
      </c>
      <c r="L297" s="314" t="s">
        <v>2</v>
      </c>
    </row>
    <row r="298" spans="1:12" s="179" customFormat="1" ht="12.75">
      <c r="A298" s="198">
        <v>305</v>
      </c>
      <c r="B298" s="191">
        <v>100</v>
      </c>
      <c r="C298" s="191">
        <v>750</v>
      </c>
      <c r="D298" s="191">
        <v>300</v>
      </c>
      <c r="E298" s="191">
        <v>40</v>
      </c>
      <c r="F298" s="192">
        <v>5</v>
      </c>
      <c r="G298" s="193" t="s">
        <v>651</v>
      </c>
      <c r="H298" s="297">
        <v>1716000</v>
      </c>
      <c r="I298" s="297">
        <v>1865786</v>
      </c>
      <c r="J298" s="280"/>
      <c r="L298" s="301">
        <v>1716000</v>
      </c>
    </row>
    <row r="299" spans="1:12" s="179" customFormat="1" ht="12.75">
      <c r="A299" s="198">
        <v>305</v>
      </c>
      <c r="B299" s="191">
        <v>100</v>
      </c>
      <c r="C299" s="191">
        <v>750</v>
      </c>
      <c r="D299" s="191">
        <v>300</v>
      </c>
      <c r="E299" s="191">
        <v>40</v>
      </c>
      <c r="F299" s="192">
        <v>10</v>
      </c>
      <c r="G299" s="193" t="s">
        <v>482</v>
      </c>
      <c r="H299" s="297">
        <v>597000</v>
      </c>
      <c r="I299" s="297">
        <v>805893</v>
      </c>
      <c r="J299" s="291"/>
      <c r="L299" s="301">
        <v>597000</v>
      </c>
    </row>
    <row r="300" spans="1:12" ht="15">
      <c r="A300" s="198">
        <v>305</v>
      </c>
      <c r="B300" s="191">
        <v>100</v>
      </c>
      <c r="C300" s="191">
        <v>750</v>
      </c>
      <c r="D300" s="191">
        <v>300</v>
      </c>
      <c r="E300" s="192">
        <v>50</v>
      </c>
      <c r="F300" s="201"/>
      <c r="G300" s="193" t="s">
        <v>652</v>
      </c>
      <c r="H300" s="297">
        <v>29000</v>
      </c>
      <c r="I300" s="297">
        <v>74650</v>
      </c>
      <c r="J300" s="280" t="s">
        <v>1516</v>
      </c>
      <c r="L300" s="301">
        <v>28649.89</v>
      </c>
    </row>
    <row r="301" spans="1:12" ht="15">
      <c r="A301" s="198">
        <v>305</v>
      </c>
      <c r="B301" s="191">
        <v>100</v>
      </c>
      <c r="C301" s="191">
        <v>750</v>
      </c>
      <c r="D301" s="191">
        <v>300</v>
      </c>
      <c r="E301" s="191">
        <v>60</v>
      </c>
      <c r="F301" s="191"/>
      <c r="G301" s="178" t="s">
        <v>653</v>
      </c>
      <c r="H301" s="314"/>
      <c r="I301" s="308"/>
      <c r="J301" s="280" t="s">
        <v>1519</v>
      </c>
      <c r="L301" s="314" t="s">
        <v>2</v>
      </c>
    </row>
    <row r="302" spans="1:12" s="179" customFormat="1" ht="12.75">
      <c r="A302" s="198">
        <v>305</v>
      </c>
      <c r="B302" s="191">
        <v>100</v>
      </c>
      <c r="C302" s="191">
        <v>750</v>
      </c>
      <c r="D302" s="191">
        <v>300</v>
      </c>
      <c r="E302" s="191">
        <v>60</v>
      </c>
      <c r="F302" s="192">
        <v>5</v>
      </c>
      <c r="G302" s="193" t="s">
        <v>654</v>
      </c>
      <c r="H302" s="301"/>
      <c r="I302" s="297"/>
      <c r="J302" s="280"/>
      <c r="L302" s="301">
        <v>0</v>
      </c>
    </row>
    <row r="303" spans="1:12" s="179" customFormat="1" ht="12.75">
      <c r="A303" s="198">
        <v>305</v>
      </c>
      <c r="B303" s="191">
        <v>100</v>
      </c>
      <c r="C303" s="191">
        <v>750</v>
      </c>
      <c r="D303" s="191">
        <v>300</v>
      </c>
      <c r="E303" s="191">
        <v>60</v>
      </c>
      <c r="F303" s="192">
        <v>10</v>
      </c>
      <c r="G303" s="193" t="s">
        <v>655</v>
      </c>
      <c r="H303" s="301">
        <v>79000</v>
      </c>
      <c r="I303" s="297">
        <v>78919</v>
      </c>
      <c r="J303" s="280"/>
      <c r="L303" s="301">
        <v>78918.66</v>
      </c>
    </row>
    <row r="304" spans="1:12" s="179" customFormat="1" ht="12.75">
      <c r="A304" s="198">
        <v>305</v>
      </c>
      <c r="B304" s="191">
        <v>100</v>
      </c>
      <c r="C304" s="191">
        <v>750</v>
      </c>
      <c r="D304" s="191">
        <v>300</v>
      </c>
      <c r="E304" s="191">
        <v>60</v>
      </c>
      <c r="F304" s="192">
        <v>15</v>
      </c>
      <c r="G304" s="193" t="s">
        <v>656</v>
      </c>
      <c r="H304" s="301"/>
      <c r="I304" s="297"/>
      <c r="J304" s="280"/>
      <c r="L304" s="301">
        <v>0</v>
      </c>
    </row>
    <row r="305" spans="1:12" s="179" customFormat="1" ht="12.75">
      <c r="A305" s="198">
        <v>305</v>
      </c>
      <c r="B305" s="191">
        <v>100</v>
      </c>
      <c r="C305" s="191">
        <v>750</v>
      </c>
      <c r="D305" s="191">
        <v>300</v>
      </c>
      <c r="E305" s="191">
        <v>60</v>
      </c>
      <c r="F305" s="192">
        <v>20</v>
      </c>
      <c r="G305" s="193" t="s">
        <v>657</v>
      </c>
      <c r="H305" s="301">
        <v>11000</v>
      </c>
      <c r="I305" s="297">
        <v>11197</v>
      </c>
      <c r="J305" s="280"/>
      <c r="L305" s="301">
        <v>11000</v>
      </c>
    </row>
    <row r="306" spans="1:12" s="179" customFormat="1" ht="12.75">
      <c r="A306" s="198">
        <v>305</v>
      </c>
      <c r="B306" s="191">
        <v>100</v>
      </c>
      <c r="C306" s="191">
        <v>750</v>
      </c>
      <c r="D306" s="191">
        <v>300</v>
      </c>
      <c r="E306" s="191">
        <v>60</v>
      </c>
      <c r="F306" s="192">
        <v>25</v>
      </c>
      <c r="G306" s="193" t="s">
        <v>658</v>
      </c>
      <c r="H306" s="297">
        <v>261000</v>
      </c>
      <c r="I306" s="297">
        <v>311349</v>
      </c>
      <c r="J306" s="280"/>
      <c r="L306" s="301">
        <v>11349.25</v>
      </c>
    </row>
    <row r="307" spans="1:12" s="179" customFormat="1" ht="12.75">
      <c r="A307" s="198">
        <v>305</v>
      </c>
      <c r="B307" s="191">
        <v>100</v>
      </c>
      <c r="C307" s="191">
        <v>750</v>
      </c>
      <c r="D307" s="191">
        <v>300</v>
      </c>
      <c r="E307" s="191">
        <v>60</v>
      </c>
      <c r="F307" s="192">
        <v>30</v>
      </c>
      <c r="G307" s="193" t="s">
        <v>659</v>
      </c>
      <c r="H307" s="297">
        <v>440000</v>
      </c>
      <c r="I307" s="297">
        <v>442538</v>
      </c>
      <c r="J307" s="280"/>
      <c r="L307" s="301">
        <v>342538.29</v>
      </c>
    </row>
    <row r="308" spans="1:12" s="179" customFormat="1" ht="12.75">
      <c r="A308" s="198">
        <v>305</v>
      </c>
      <c r="B308" s="191">
        <v>100</v>
      </c>
      <c r="C308" s="191">
        <v>750</v>
      </c>
      <c r="D308" s="191">
        <v>300</v>
      </c>
      <c r="E308" s="191">
        <v>60</v>
      </c>
      <c r="F308" s="192">
        <v>35</v>
      </c>
      <c r="G308" s="193" t="s">
        <v>660</v>
      </c>
      <c r="H308" s="301"/>
      <c r="I308" s="297"/>
      <c r="J308" s="280"/>
      <c r="L308" s="301">
        <v>0</v>
      </c>
    </row>
    <row r="309" spans="1:12" s="179" customFormat="1" ht="12.75">
      <c r="A309" s="198">
        <v>305</v>
      </c>
      <c r="B309" s="191">
        <v>100</v>
      </c>
      <c r="C309" s="191">
        <v>750</v>
      </c>
      <c r="D309" s="191">
        <v>300</v>
      </c>
      <c r="E309" s="191">
        <v>60</v>
      </c>
      <c r="F309" s="192">
        <v>40</v>
      </c>
      <c r="G309" s="193" t="s">
        <v>661</v>
      </c>
      <c r="H309" s="301"/>
      <c r="I309" s="297"/>
      <c r="J309" s="280"/>
      <c r="L309" s="301">
        <v>0</v>
      </c>
    </row>
    <row r="310" spans="1:12" s="179" customFormat="1" ht="12.75">
      <c r="A310" s="198">
        <v>305</v>
      </c>
      <c r="B310" s="191">
        <v>100</v>
      </c>
      <c r="C310" s="191">
        <v>750</v>
      </c>
      <c r="D310" s="191">
        <v>300</v>
      </c>
      <c r="E310" s="191">
        <v>60</v>
      </c>
      <c r="F310" s="192">
        <v>90</v>
      </c>
      <c r="G310" s="193" t="s">
        <v>662</v>
      </c>
      <c r="H310" s="301">
        <v>112000</v>
      </c>
      <c r="I310" s="297">
        <v>111908</v>
      </c>
      <c r="J310" s="280"/>
      <c r="L310" s="301">
        <v>111907.53</v>
      </c>
    </row>
    <row r="311" spans="1:12" ht="15">
      <c r="A311" s="198">
        <v>305</v>
      </c>
      <c r="B311" s="191">
        <v>100</v>
      </c>
      <c r="C311" s="191">
        <v>750</v>
      </c>
      <c r="D311" s="191">
        <v>400</v>
      </c>
      <c r="E311" s="191"/>
      <c r="F311" s="191"/>
      <c r="G311" s="178" t="s">
        <v>1398</v>
      </c>
      <c r="H311" s="314"/>
      <c r="I311" s="308"/>
      <c r="J311" s="280"/>
      <c r="L311" s="314" t="s">
        <v>2</v>
      </c>
    </row>
    <row r="312" spans="1:12" ht="25.5">
      <c r="A312" s="198">
        <v>305</v>
      </c>
      <c r="B312" s="191">
        <v>100</v>
      </c>
      <c r="C312" s="191">
        <v>750</v>
      </c>
      <c r="D312" s="191">
        <v>400</v>
      </c>
      <c r="E312" s="192">
        <v>10</v>
      </c>
      <c r="F312" s="201"/>
      <c r="G312" s="193" t="s">
        <v>1399</v>
      </c>
      <c r="H312" s="297"/>
      <c r="I312" s="297"/>
      <c r="J312" s="280" t="s">
        <v>1318</v>
      </c>
      <c r="L312" s="301">
        <v>0</v>
      </c>
    </row>
    <row r="313" spans="1:12" ht="25.5">
      <c r="A313" s="198">
        <v>305</v>
      </c>
      <c r="B313" s="191">
        <v>100</v>
      </c>
      <c r="C313" s="191">
        <v>750</v>
      </c>
      <c r="D313" s="191">
        <v>400</v>
      </c>
      <c r="E313" s="192">
        <v>20</v>
      </c>
      <c r="F313" s="201"/>
      <c r="G313" s="193" t="s">
        <v>1400</v>
      </c>
      <c r="H313" s="297">
        <v>3000</v>
      </c>
      <c r="I313" s="297">
        <v>2773</v>
      </c>
      <c r="J313" s="280" t="s">
        <v>1522</v>
      </c>
      <c r="L313" s="301">
        <v>2772.72</v>
      </c>
    </row>
    <row r="314" spans="1:12" ht="25.5">
      <c r="A314" s="198">
        <v>305</v>
      </c>
      <c r="B314" s="191">
        <v>100</v>
      </c>
      <c r="C314" s="191">
        <v>750</v>
      </c>
      <c r="D314" s="191">
        <v>400</v>
      </c>
      <c r="E314" s="192">
        <v>30</v>
      </c>
      <c r="F314" s="201"/>
      <c r="G314" s="193" t="s">
        <v>1401</v>
      </c>
      <c r="H314" s="301"/>
      <c r="I314" s="297"/>
      <c r="J314" s="280" t="s">
        <v>1525</v>
      </c>
      <c r="L314" s="301">
        <v>0</v>
      </c>
    </row>
    <row r="315" spans="1:12" ht="15">
      <c r="A315" s="198">
        <v>305</v>
      </c>
      <c r="B315" s="191">
        <v>100</v>
      </c>
      <c r="C315" s="191">
        <v>800</v>
      </c>
      <c r="D315" s="191"/>
      <c r="E315" s="191"/>
      <c r="F315" s="191"/>
      <c r="G315" s="178" t="s">
        <v>1402</v>
      </c>
      <c r="H315" s="314"/>
      <c r="I315" s="308"/>
      <c r="J315" s="280"/>
      <c r="L315" s="314" t="s">
        <v>2</v>
      </c>
    </row>
    <row r="316" spans="1:12" ht="25.5">
      <c r="A316" s="198">
        <v>305</v>
      </c>
      <c r="B316" s="191">
        <v>100</v>
      </c>
      <c r="C316" s="191">
        <v>800</v>
      </c>
      <c r="D316" s="192">
        <v>100</v>
      </c>
      <c r="E316" s="191"/>
      <c r="F316" s="191"/>
      <c r="G316" s="193" t="s">
        <v>1403</v>
      </c>
      <c r="H316" s="301"/>
      <c r="I316" s="297"/>
      <c r="J316" s="280" t="s">
        <v>88</v>
      </c>
      <c r="L316" s="301">
        <v>0</v>
      </c>
    </row>
    <row r="317" spans="1:12" ht="25.5">
      <c r="A317" s="198">
        <v>305</v>
      </c>
      <c r="B317" s="191">
        <v>100</v>
      </c>
      <c r="C317" s="191">
        <v>800</v>
      </c>
      <c r="D317" s="192">
        <v>200</v>
      </c>
      <c r="E317" s="191"/>
      <c r="F317" s="191"/>
      <c r="G317" s="193" t="s">
        <v>1404</v>
      </c>
      <c r="H317" s="297">
        <v>12000</v>
      </c>
      <c r="I317" s="297">
        <v>12012</v>
      </c>
      <c r="J317" s="280" t="s">
        <v>91</v>
      </c>
      <c r="L317" s="301">
        <v>12000</v>
      </c>
    </row>
    <row r="318" spans="1:12" ht="15">
      <c r="A318" s="198">
        <v>305</v>
      </c>
      <c r="B318" s="191">
        <v>100</v>
      </c>
      <c r="C318" s="191">
        <v>800</v>
      </c>
      <c r="D318" s="192">
        <v>300</v>
      </c>
      <c r="E318" s="191"/>
      <c r="F318" s="191"/>
      <c r="G318" s="193" t="s">
        <v>1405</v>
      </c>
      <c r="H318" s="297">
        <v>2000</v>
      </c>
      <c r="I318" s="297">
        <v>2000</v>
      </c>
      <c r="J318" s="280" t="s">
        <v>1721</v>
      </c>
      <c r="L318" s="301">
        <v>0</v>
      </c>
    </row>
    <row r="319" spans="1:12" ht="15">
      <c r="A319" s="198">
        <v>305</v>
      </c>
      <c r="B319" s="191">
        <v>100</v>
      </c>
      <c r="C319" s="191">
        <v>800</v>
      </c>
      <c r="D319" s="191">
        <v>400</v>
      </c>
      <c r="E319" s="191"/>
      <c r="F319" s="191"/>
      <c r="G319" s="178" t="s">
        <v>1406</v>
      </c>
      <c r="H319" s="314"/>
      <c r="I319" s="308"/>
      <c r="J319" s="280" t="s">
        <v>1724</v>
      </c>
      <c r="L319" s="314" t="s">
        <v>2</v>
      </c>
    </row>
    <row r="320" spans="1:12" ht="15">
      <c r="A320" s="198">
        <v>305</v>
      </c>
      <c r="B320" s="191">
        <v>100</v>
      </c>
      <c r="C320" s="191">
        <v>800</v>
      </c>
      <c r="D320" s="191">
        <v>400</v>
      </c>
      <c r="E320" s="192">
        <v>10</v>
      </c>
      <c r="F320" s="201"/>
      <c r="G320" s="193" t="s">
        <v>1407</v>
      </c>
      <c r="H320" s="297"/>
      <c r="I320" s="297">
        <v>2000</v>
      </c>
      <c r="J320" s="280"/>
      <c r="L320" s="301">
        <v>0</v>
      </c>
    </row>
    <row r="321" spans="1:12" ht="15">
      <c r="A321" s="198">
        <v>305</v>
      </c>
      <c r="B321" s="191">
        <v>100</v>
      </c>
      <c r="C321" s="191">
        <v>800</v>
      </c>
      <c r="D321" s="191">
        <v>400</v>
      </c>
      <c r="E321" s="192">
        <v>90</v>
      </c>
      <c r="F321" s="201"/>
      <c r="G321" s="193" t="s">
        <v>1406</v>
      </c>
      <c r="H321" s="297">
        <v>3160000</v>
      </c>
      <c r="I321" s="297">
        <v>3060000</v>
      </c>
      <c r="J321" s="280"/>
      <c r="L321" s="301">
        <v>2296835.14</v>
      </c>
    </row>
    <row r="322" spans="1:12" ht="15">
      <c r="A322" s="198">
        <v>305</v>
      </c>
      <c r="B322" s="191">
        <v>100</v>
      </c>
      <c r="C322" s="191">
        <v>800</v>
      </c>
      <c r="D322" s="192">
        <v>500</v>
      </c>
      <c r="E322" s="191"/>
      <c r="F322" s="191"/>
      <c r="G322" s="193" t="s">
        <v>1408</v>
      </c>
      <c r="H322" s="301"/>
      <c r="I322" s="297"/>
      <c r="J322" s="280" t="s">
        <v>1727</v>
      </c>
      <c r="L322" s="301">
        <v>0</v>
      </c>
    </row>
    <row r="323" spans="1:12" ht="15">
      <c r="A323" s="198">
        <v>305</v>
      </c>
      <c r="B323" s="191">
        <v>100</v>
      </c>
      <c r="C323" s="192">
        <v>850</v>
      </c>
      <c r="D323" s="191"/>
      <c r="E323" s="191"/>
      <c r="F323" s="191"/>
      <c r="G323" s="193" t="s">
        <v>1409</v>
      </c>
      <c r="H323" s="301"/>
      <c r="I323" s="297"/>
      <c r="J323" s="280" t="s">
        <v>1729</v>
      </c>
      <c r="L323" s="301">
        <v>0</v>
      </c>
    </row>
    <row r="324" spans="1:12" ht="15">
      <c r="A324" s="198">
        <v>305</v>
      </c>
      <c r="B324" s="191">
        <v>200</v>
      </c>
      <c r="C324" s="191"/>
      <c r="D324" s="191"/>
      <c r="E324" s="191"/>
      <c r="F324" s="191"/>
      <c r="G324" s="178" t="s">
        <v>1791</v>
      </c>
      <c r="H324" s="314"/>
      <c r="I324" s="308"/>
      <c r="J324" s="280"/>
      <c r="L324" s="314" t="s">
        <v>2</v>
      </c>
    </row>
    <row r="325" spans="1:12" ht="15">
      <c r="A325" s="198">
        <v>305</v>
      </c>
      <c r="B325" s="191">
        <v>200</v>
      </c>
      <c r="C325" s="191">
        <v>100</v>
      </c>
      <c r="D325" s="191"/>
      <c r="E325" s="191"/>
      <c r="F325" s="191"/>
      <c r="G325" s="178" t="s">
        <v>1410</v>
      </c>
      <c r="H325" s="314"/>
      <c r="I325" s="308"/>
      <c r="J325" s="280"/>
      <c r="L325" s="314" t="s">
        <v>2</v>
      </c>
    </row>
    <row r="326" spans="1:12" ht="15">
      <c r="A326" s="198">
        <v>305</v>
      </c>
      <c r="B326" s="191">
        <v>200</v>
      </c>
      <c r="C326" s="191">
        <v>100</v>
      </c>
      <c r="D326" s="192">
        <v>50</v>
      </c>
      <c r="E326" s="191"/>
      <c r="F326" s="191"/>
      <c r="G326" s="193" t="s">
        <v>1411</v>
      </c>
      <c r="H326" s="297">
        <v>4325000</v>
      </c>
      <c r="I326" s="297">
        <v>4656000</v>
      </c>
      <c r="J326" s="280" t="s">
        <v>1735</v>
      </c>
      <c r="L326" s="301">
        <v>4325000</v>
      </c>
    </row>
    <row r="327" spans="1:12" ht="15">
      <c r="A327" s="198">
        <v>305</v>
      </c>
      <c r="B327" s="191">
        <v>200</v>
      </c>
      <c r="C327" s="191">
        <v>100</v>
      </c>
      <c r="D327" s="192">
        <v>100</v>
      </c>
      <c r="E327" s="191"/>
      <c r="F327" s="191"/>
      <c r="G327" s="193" t="s">
        <v>1412</v>
      </c>
      <c r="H327" s="297">
        <v>6120000</v>
      </c>
      <c r="I327" s="297">
        <v>6282000</v>
      </c>
      <c r="J327" s="280" t="s">
        <v>1737</v>
      </c>
      <c r="L327" s="301">
        <v>5150000</v>
      </c>
    </row>
    <row r="328" spans="1:12" ht="15">
      <c r="A328" s="198">
        <v>305</v>
      </c>
      <c r="B328" s="191">
        <v>200</v>
      </c>
      <c r="C328" s="191">
        <v>100</v>
      </c>
      <c r="D328" s="192">
        <v>150</v>
      </c>
      <c r="E328" s="191"/>
      <c r="F328" s="191"/>
      <c r="G328" s="193" t="s">
        <v>1413</v>
      </c>
      <c r="H328" s="297">
        <v>5210000</v>
      </c>
      <c r="I328" s="297">
        <v>5546000</v>
      </c>
      <c r="J328" s="280" t="s">
        <v>1739</v>
      </c>
      <c r="L328" s="301">
        <v>4700000</v>
      </c>
    </row>
    <row r="329" spans="1:12" ht="15">
      <c r="A329" s="198">
        <v>305</v>
      </c>
      <c r="B329" s="191">
        <v>200</v>
      </c>
      <c r="C329" s="191">
        <v>100</v>
      </c>
      <c r="D329" s="192">
        <v>200</v>
      </c>
      <c r="E329" s="191"/>
      <c r="F329" s="191"/>
      <c r="G329" s="193" t="s">
        <v>1414</v>
      </c>
      <c r="H329" s="297">
        <v>8040000</v>
      </c>
      <c r="I329" s="297">
        <v>8440000</v>
      </c>
      <c r="J329" s="280" t="s">
        <v>1741</v>
      </c>
      <c r="L329" s="301">
        <v>7350000</v>
      </c>
    </row>
    <row r="330" spans="1:12" ht="15">
      <c r="A330" s="198">
        <v>305</v>
      </c>
      <c r="B330" s="191">
        <v>200</v>
      </c>
      <c r="C330" s="191">
        <v>100</v>
      </c>
      <c r="D330" s="191">
        <v>250</v>
      </c>
      <c r="E330" s="191"/>
      <c r="F330" s="191"/>
      <c r="G330" s="178" t="s">
        <v>1415</v>
      </c>
      <c r="H330" s="314"/>
      <c r="I330" s="308"/>
      <c r="J330" s="280" t="s">
        <v>1743</v>
      </c>
      <c r="L330" s="314" t="s">
        <v>2</v>
      </c>
    </row>
    <row r="331" spans="1:12" s="179" customFormat="1" ht="12.75">
      <c r="A331" s="198">
        <v>305</v>
      </c>
      <c r="B331" s="191">
        <v>200</v>
      </c>
      <c r="C331" s="191">
        <v>100</v>
      </c>
      <c r="D331" s="191">
        <v>250</v>
      </c>
      <c r="E331" s="192">
        <v>10</v>
      </c>
      <c r="F331" s="192"/>
      <c r="G331" s="177" t="s">
        <v>1416</v>
      </c>
      <c r="H331" s="315"/>
      <c r="I331" s="298"/>
      <c r="J331" s="280"/>
      <c r="L331" s="315">
        <v>0</v>
      </c>
    </row>
    <row r="332" spans="1:12" s="179" customFormat="1" ht="12.75">
      <c r="A332" s="198">
        <v>305</v>
      </c>
      <c r="B332" s="191">
        <v>200</v>
      </c>
      <c r="C332" s="191">
        <v>100</v>
      </c>
      <c r="D332" s="191">
        <v>250</v>
      </c>
      <c r="E332" s="192">
        <v>20</v>
      </c>
      <c r="F332" s="192"/>
      <c r="G332" s="177" t="s">
        <v>1417</v>
      </c>
      <c r="H332" s="298">
        <v>100000</v>
      </c>
      <c r="I332" s="298">
        <v>100000</v>
      </c>
      <c r="J332" s="280"/>
      <c r="L332" s="315">
        <v>0</v>
      </c>
    </row>
    <row r="333" spans="1:12" s="179" customFormat="1" ht="12.75">
      <c r="A333" s="198">
        <v>305</v>
      </c>
      <c r="B333" s="191">
        <v>200</v>
      </c>
      <c r="C333" s="191">
        <v>100</v>
      </c>
      <c r="D333" s="191">
        <v>250</v>
      </c>
      <c r="E333" s="192">
        <v>90</v>
      </c>
      <c r="F333" s="192"/>
      <c r="G333" s="177" t="s">
        <v>1418</v>
      </c>
      <c r="H333" s="298">
        <v>28000</v>
      </c>
      <c r="I333" s="298">
        <v>28000</v>
      </c>
      <c r="J333" s="280"/>
      <c r="L333" s="315">
        <v>0</v>
      </c>
    </row>
    <row r="334" spans="1:12" ht="15">
      <c r="A334" s="198">
        <v>305</v>
      </c>
      <c r="B334" s="191">
        <v>200</v>
      </c>
      <c r="C334" s="191">
        <v>100</v>
      </c>
      <c r="D334" s="192">
        <v>300</v>
      </c>
      <c r="E334" s="192"/>
      <c r="F334" s="192"/>
      <c r="G334" s="177" t="s">
        <v>1419</v>
      </c>
      <c r="H334" s="297">
        <v>2220000</v>
      </c>
      <c r="I334" s="297">
        <v>2282000</v>
      </c>
      <c r="J334" s="280" t="s">
        <v>1746</v>
      </c>
      <c r="L334" s="301">
        <v>2150000</v>
      </c>
    </row>
    <row r="335" spans="1:12" ht="15">
      <c r="A335" s="198">
        <v>305</v>
      </c>
      <c r="B335" s="191">
        <v>200</v>
      </c>
      <c r="C335" s="191">
        <v>100</v>
      </c>
      <c r="D335" s="192">
        <v>350</v>
      </c>
      <c r="E335" s="192"/>
      <c r="F335" s="192"/>
      <c r="G335" s="177" t="s">
        <v>1420</v>
      </c>
      <c r="H335" s="297">
        <v>2297000</v>
      </c>
      <c r="I335" s="297">
        <v>2285000</v>
      </c>
      <c r="J335" s="280" t="s">
        <v>1748</v>
      </c>
      <c r="L335" s="301">
        <v>2297000</v>
      </c>
    </row>
    <row r="336" spans="1:12" ht="15">
      <c r="A336" s="198">
        <v>305</v>
      </c>
      <c r="B336" s="191">
        <v>200</v>
      </c>
      <c r="C336" s="191">
        <v>100</v>
      </c>
      <c r="D336" s="191">
        <v>400</v>
      </c>
      <c r="E336" s="191"/>
      <c r="F336" s="191"/>
      <c r="G336" s="178" t="s">
        <v>663</v>
      </c>
      <c r="H336" s="314"/>
      <c r="I336" s="308"/>
      <c r="J336" s="280" t="s">
        <v>1750</v>
      </c>
      <c r="L336" s="314" t="s">
        <v>2</v>
      </c>
    </row>
    <row r="337" spans="1:12" s="179" customFormat="1" ht="12.75">
      <c r="A337" s="198">
        <v>305</v>
      </c>
      <c r="B337" s="191">
        <v>200</v>
      </c>
      <c r="C337" s="191">
        <v>100</v>
      </c>
      <c r="D337" s="191">
        <v>400</v>
      </c>
      <c r="E337" s="192">
        <v>10</v>
      </c>
      <c r="F337" s="192"/>
      <c r="G337" s="177" t="s">
        <v>664</v>
      </c>
      <c r="H337" s="298">
        <v>360000</v>
      </c>
      <c r="I337" s="298">
        <v>360000</v>
      </c>
      <c r="J337" s="280"/>
      <c r="L337" s="315">
        <v>140000</v>
      </c>
    </row>
    <row r="338" spans="1:12" s="179" customFormat="1" ht="12.75">
      <c r="A338" s="198">
        <v>305</v>
      </c>
      <c r="B338" s="191">
        <v>200</v>
      </c>
      <c r="C338" s="191">
        <v>100</v>
      </c>
      <c r="D338" s="191">
        <v>400</v>
      </c>
      <c r="E338" s="192">
        <v>20</v>
      </c>
      <c r="F338" s="192"/>
      <c r="G338" s="177" t="s">
        <v>665</v>
      </c>
      <c r="H338" s="298">
        <v>20000</v>
      </c>
      <c r="I338" s="298">
        <v>20000</v>
      </c>
      <c r="J338" s="280"/>
      <c r="L338" s="315">
        <v>0</v>
      </c>
    </row>
    <row r="339" spans="1:12" ht="15">
      <c r="A339" s="198">
        <v>305</v>
      </c>
      <c r="B339" s="191">
        <v>200</v>
      </c>
      <c r="C339" s="191">
        <v>100</v>
      </c>
      <c r="D339" s="192">
        <v>450</v>
      </c>
      <c r="E339" s="192"/>
      <c r="F339" s="192"/>
      <c r="G339" s="177" t="s">
        <v>666</v>
      </c>
      <c r="H339" s="297">
        <v>5200000</v>
      </c>
      <c r="I339" s="297">
        <v>5400000</v>
      </c>
      <c r="J339" s="280" t="s">
        <v>1752</v>
      </c>
      <c r="L339" s="301">
        <v>4800000</v>
      </c>
    </row>
    <row r="340" spans="1:12" ht="15">
      <c r="A340" s="198">
        <v>305</v>
      </c>
      <c r="B340" s="191">
        <v>200</v>
      </c>
      <c r="C340" s="191">
        <v>100</v>
      </c>
      <c r="D340" s="189">
        <v>500</v>
      </c>
      <c r="E340" s="189"/>
      <c r="F340" s="189"/>
      <c r="G340" s="197" t="s">
        <v>667</v>
      </c>
      <c r="H340" s="314"/>
      <c r="I340" s="308"/>
      <c r="J340" s="289" t="s">
        <v>1754</v>
      </c>
      <c r="L340" s="314" t="s">
        <v>2</v>
      </c>
    </row>
    <row r="341" spans="1:12" s="179" customFormat="1" ht="12.75">
      <c r="A341" s="198">
        <v>305</v>
      </c>
      <c r="B341" s="191">
        <v>200</v>
      </c>
      <c r="C341" s="191">
        <v>100</v>
      </c>
      <c r="D341" s="189">
        <v>500</v>
      </c>
      <c r="E341" s="192">
        <v>10</v>
      </c>
      <c r="F341" s="192"/>
      <c r="G341" s="177" t="s">
        <v>668</v>
      </c>
      <c r="H341" s="298">
        <v>945000</v>
      </c>
      <c r="I341" s="298">
        <v>945000</v>
      </c>
      <c r="J341" s="280"/>
      <c r="L341" s="315">
        <v>825000</v>
      </c>
    </row>
    <row r="342" spans="1:12" s="179" customFormat="1" ht="12.75">
      <c r="A342" s="198">
        <v>305</v>
      </c>
      <c r="B342" s="191">
        <v>200</v>
      </c>
      <c r="C342" s="191">
        <v>100</v>
      </c>
      <c r="D342" s="189">
        <v>500</v>
      </c>
      <c r="E342" s="192">
        <v>20</v>
      </c>
      <c r="F342" s="192"/>
      <c r="G342" s="177" t="s">
        <v>669</v>
      </c>
      <c r="H342" s="298">
        <v>25000</v>
      </c>
      <c r="I342" s="298">
        <v>25000</v>
      </c>
      <c r="J342" s="280"/>
      <c r="L342" s="315">
        <v>25000</v>
      </c>
    </row>
    <row r="343" spans="1:12" s="179" customFormat="1" ht="12.75">
      <c r="A343" s="198">
        <v>305</v>
      </c>
      <c r="B343" s="191">
        <v>200</v>
      </c>
      <c r="C343" s="191">
        <v>100</v>
      </c>
      <c r="D343" s="189">
        <v>500</v>
      </c>
      <c r="E343" s="192">
        <v>30</v>
      </c>
      <c r="F343" s="192"/>
      <c r="G343" s="177" t="s">
        <v>670</v>
      </c>
      <c r="H343" s="298">
        <v>13000</v>
      </c>
      <c r="I343" s="298">
        <v>13500</v>
      </c>
      <c r="J343" s="280"/>
      <c r="L343" s="315">
        <v>500</v>
      </c>
    </row>
    <row r="344" spans="1:12" s="179" customFormat="1" ht="12.75">
      <c r="A344" s="198">
        <v>305</v>
      </c>
      <c r="B344" s="191">
        <v>200</v>
      </c>
      <c r="C344" s="191">
        <v>100</v>
      </c>
      <c r="D344" s="189">
        <v>500</v>
      </c>
      <c r="E344" s="192">
        <v>40</v>
      </c>
      <c r="F344" s="192"/>
      <c r="G344" s="177" t="s">
        <v>671</v>
      </c>
      <c r="H344" s="298"/>
      <c r="I344" s="298"/>
      <c r="J344" s="280"/>
      <c r="L344" s="315">
        <v>0</v>
      </c>
    </row>
    <row r="345" spans="1:12" s="179" customFormat="1" ht="12.75">
      <c r="A345" s="198">
        <v>305</v>
      </c>
      <c r="B345" s="191">
        <v>200</v>
      </c>
      <c r="C345" s="191">
        <v>100</v>
      </c>
      <c r="D345" s="189">
        <v>500</v>
      </c>
      <c r="E345" s="192">
        <v>50</v>
      </c>
      <c r="F345" s="192"/>
      <c r="G345" s="177" t="s">
        <v>667</v>
      </c>
      <c r="H345" s="315"/>
      <c r="I345" s="298"/>
      <c r="J345" s="280"/>
      <c r="L345" s="315">
        <v>0</v>
      </c>
    </row>
    <row r="346" spans="1:12" ht="15">
      <c r="A346" s="198">
        <v>305</v>
      </c>
      <c r="B346" s="191">
        <v>200</v>
      </c>
      <c r="C346" s="191">
        <v>100</v>
      </c>
      <c r="D346" s="191">
        <v>550</v>
      </c>
      <c r="E346" s="191"/>
      <c r="F346" s="191"/>
      <c r="G346" s="178" t="s">
        <v>672</v>
      </c>
      <c r="H346" s="314"/>
      <c r="I346" s="308"/>
      <c r="J346" s="280"/>
      <c r="L346" s="314" t="s">
        <v>2</v>
      </c>
    </row>
    <row r="347" spans="1:12" ht="15">
      <c r="A347" s="198">
        <v>305</v>
      </c>
      <c r="B347" s="191">
        <v>200</v>
      </c>
      <c r="C347" s="191">
        <v>100</v>
      </c>
      <c r="D347" s="191">
        <v>550</v>
      </c>
      <c r="E347" s="192">
        <v>10</v>
      </c>
      <c r="F347" s="192"/>
      <c r="G347" s="177" t="s">
        <v>673</v>
      </c>
      <c r="H347" s="297">
        <v>10000</v>
      </c>
      <c r="I347" s="297">
        <v>12000</v>
      </c>
      <c r="J347" s="280" t="s">
        <v>1758</v>
      </c>
      <c r="L347" s="301">
        <v>0</v>
      </c>
    </row>
    <row r="348" spans="1:12" ht="15">
      <c r="A348" s="198">
        <v>305</v>
      </c>
      <c r="B348" s="191">
        <v>200</v>
      </c>
      <c r="C348" s="191">
        <v>100</v>
      </c>
      <c r="D348" s="191">
        <v>550</v>
      </c>
      <c r="E348" s="192">
        <v>20</v>
      </c>
      <c r="F348" s="192"/>
      <c r="G348" s="177" t="s">
        <v>674</v>
      </c>
      <c r="H348" s="297">
        <v>455000</v>
      </c>
      <c r="I348" s="297">
        <v>472957</v>
      </c>
      <c r="J348" s="280" t="s">
        <v>1760</v>
      </c>
      <c r="L348" s="301">
        <v>292956.66</v>
      </c>
    </row>
    <row r="349" spans="1:12" ht="15">
      <c r="A349" s="198">
        <v>305</v>
      </c>
      <c r="B349" s="191">
        <v>200</v>
      </c>
      <c r="C349" s="191">
        <v>100</v>
      </c>
      <c r="D349" s="191">
        <v>600</v>
      </c>
      <c r="E349" s="191"/>
      <c r="F349" s="191"/>
      <c r="G349" s="178" t="s">
        <v>675</v>
      </c>
      <c r="H349" s="314"/>
      <c r="I349" s="308"/>
      <c r="J349" s="280"/>
      <c r="L349" s="314" t="s">
        <v>2</v>
      </c>
    </row>
    <row r="350" spans="1:12" ht="15">
      <c r="A350" s="198">
        <v>305</v>
      </c>
      <c r="B350" s="191">
        <v>200</v>
      </c>
      <c r="C350" s="191">
        <v>100</v>
      </c>
      <c r="D350" s="191">
        <v>600</v>
      </c>
      <c r="E350" s="192">
        <v>10</v>
      </c>
      <c r="F350" s="192"/>
      <c r="G350" s="177" t="s">
        <v>2020</v>
      </c>
      <c r="H350" s="297">
        <v>245008</v>
      </c>
      <c r="I350" s="297">
        <v>166192</v>
      </c>
      <c r="J350" s="280" t="s">
        <v>1764</v>
      </c>
      <c r="L350" s="301">
        <v>245008</v>
      </c>
    </row>
    <row r="351" spans="1:12" ht="15">
      <c r="A351" s="198">
        <v>305</v>
      </c>
      <c r="B351" s="191">
        <v>200</v>
      </c>
      <c r="C351" s="191">
        <v>100</v>
      </c>
      <c r="D351" s="191">
        <v>600</v>
      </c>
      <c r="E351" s="191">
        <v>20</v>
      </c>
      <c r="F351" s="191"/>
      <c r="G351" s="178" t="s">
        <v>2021</v>
      </c>
      <c r="H351" s="314"/>
      <c r="I351" s="308"/>
      <c r="J351" s="280" t="s">
        <v>1767</v>
      </c>
      <c r="L351" s="314" t="s">
        <v>2</v>
      </c>
    </row>
    <row r="352" spans="1:12" s="179" customFormat="1" ht="12.75">
      <c r="A352" s="198">
        <v>305</v>
      </c>
      <c r="B352" s="191">
        <v>200</v>
      </c>
      <c r="C352" s="191">
        <v>100</v>
      </c>
      <c r="D352" s="191">
        <v>600</v>
      </c>
      <c r="E352" s="191">
        <v>20</v>
      </c>
      <c r="F352" s="192">
        <v>5</v>
      </c>
      <c r="G352" s="177" t="s">
        <v>2022</v>
      </c>
      <c r="H352" s="298">
        <v>311441</v>
      </c>
      <c r="I352" s="298">
        <v>179996</v>
      </c>
      <c r="J352" s="280"/>
      <c r="L352" s="315">
        <v>4995.9</v>
      </c>
    </row>
    <row r="353" spans="1:12" s="205" customFormat="1" ht="12.75">
      <c r="A353" s="198">
        <v>305</v>
      </c>
      <c r="B353" s="191">
        <v>200</v>
      </c>
      <c r="C353" s="191">
        <v>100</v>
      </c>
      <c r="D353" s="191">
        <v>600</v>
      </c>
      <c r="E353" s="191">
        <v>20</v>
      </c>
      <c r="F353" s="192">
        <v>10</v>
      </c>
      <c r="G353" s="177" t="s">
        <v>2023</v>
      </c>
      <c r="H353" s="301"/>
      <c r="I353" s="297"/>
      <c r="J353" s="280"/>
      <c r="L353" s="301">
        <v>0</v>
      </c>
    </row>
    <row r="354" spans="1:12" ht="15">
      <c r="A354" s="198">
        <v>305</v>
      </c>
      <c r="B354" s="191">
        <v>200</v>
      </c>
      <c r="C354" s="191">
        <v>100</v>
      </c>
      <c r="D354" s="191">
        <v>600</v>
      </c>
      <c r="E354" s="191">
        <v>30</v>
      </c>
      <c r="F354" s="191"/>
      <c r="G354" s="178" t="s">
        <v>2024</v>
      </c>
      <c r="H354" s="314"/>
      <c r="I354" s="308"/>
      <c r="J354" s="280" t="s">
        <v>1770</v>
      </c>
      <c r="L354" s="314" t="s">
        <v>2</v>
      </c>
    </row>
    <row r="355" spans="1:12" s="179" customFormat="1" ht="12.75">
      <c r="A355" s="198">
        <v>305</v>
      </c>
      <c r="B355" s="191">
        <v>200</v>
      </c>
      <c r="C355" s="191">
        <v>100</v>
      </c>
      <c r="D355" s="191">
        <v>600</v>
      </c>
      <c r="E355" s="191">
        <v>30</v>
      </c>
      <c r="F355" s="192">
        <v>5</v>
      </c>
      <c r="G355" s="295" t="s">
        <v>2025</v>
      </c>
      <c r="H355" s="298">
        <v>955000</v>
      </c>
      <c r="I355" s="298">
        <v>950000</v>
      </c>
      <c r="J355" s="280"/>
      <c r="L355" s="315">
        <v>760000</v>
      </c>
    </row>
    <row r="356" spans="1:12" s="179" customFormat="1" ht="12.75">
      <c r="A356" s="198">
        <v>305</v>
      </c>
      <c r="B356" s="191">
        <v>200</v>
      </c>
      <c r="C356" s="191">
        <v>100</v>
      </c>
      <c r="D356" s="191">
        <v>600</v>
      </c>
      <c r="E356" s="191">
        <v>30</v>
      </c>
      <c r="F356" s="192">
        <v>10</v>
      </c>
      <c r="G356" s="177" t="s">
        <v>2026</v>
      </c>
      <c r="H356" s="298">
        <v>96000</v>
      </c>
      <c r="I356" s="298">
        <v>96344</v>
      </c>
      <c r="J356" s="280"/>
      <c r="L356" s="315">
        <v>72343.84</v>
      </c>
    </row>
    <row r="357" spans="1:12" ht="15">
      <c r="A357" s="198">
        <v>305</v>
      </c>
      <c r="B357" s="191">
        <v>200</v>
      </c>
      <c r="C357" s="191">
        <v>100</v>
      </c>
      <c r="D357" s="191">
        <v>600</v>
      </c>
      <c r="E357" s="191">
        <v>30</v>
      </c>
      <c r="F357" s="206">
        <v>15</v>
      </c>
      <c r="G357" s="274" t="s">
        <v>2027</v>
      </c>
      <c r="H357" s="300">
        <v>2000</v>
      </c>
      <c r="I357" s="300">
        <v>2000</v>
      </c>
      <c r="J357" s="83"/>
      <c r="L357" s="317">
        <v>0</v>
      </c>
    </row>
    <row r="358" spans="1:12" ht="15">
      <c r="A358" s="198">
        <v>305</v>
      </c>
      <c r="B358" s="191">
        <v>200</v>
      </c>
      <c r="C358" s="191">
        <v>100</v>
      </c>
      <c r="D358" s="191">
        <v>600</v>
      </c>
      <c r="E358" s="191">
        <v>30</v>
      </c>
      <c r="F358" s="206">
        <v>20</v>
      </c>
      <c r="G358" s="274" t="s">
        <v>2028</v>
      </c>
      <c r="H358" s="300">
        <v>12000</v>
      </c>
      <c r="I358" s="300">
        <v>7302</v>
      </c>
      <c r="J358" s="83"/>
      <c r="L358" s="317">
        <v>2301.59</v>
      </c>
    </row>
    <row r="359" spans="1:12" s="179" customFormat="1" ht="12.75">
      <c r="A359" s="198">
        <v>305</v>
      </c>
      <c r="B359" s="191">
        <v>200</v>
      </c>
      <c r="C359" s="191">
        <v>100</v>
      </c>
      <c r="D359" s="191">
        <v>600</v>
      </c>
      <c r="E359" s="191">
        <v>30</v>
      </c>
      <c r="F359" s="192">
        <v>25</v>
      </c>
      <c r="G359" s="177" t="s">
        <v>552</v>
      </c>
      <c r="H359" s="298">
        <v>1000</v>
      </c>
      <c r="I359" s="298">
        <v>349</v>
      </c>
      <c r="J359" s="280"/>
      <c r="L359" s="315">
        <v>348.51</v>
      </c>
    </row>
    <row r="360" spans="1:12" s="179" customFormat="1" ht="12.75">
      <c r="A360" s="198">
        <v>305</v>
      </c>
      <c r="B360" s="191">
        <v>200</v>
      </c>
      <c r="C360" s="191">
        <v>100</v>
      </c>
      <c r="D360" s="191">
        <v>600</v>
      </c>
      <c r="E360" s="191">
        <v>30</v>
      </c>
      <c r="F360" s="192">
        <v>30</v>
      </c>
      <c r="G360" s="177" t="s">
        <v>553</v>
      </c>
      <c r="H360" s="298">
        <v>100000</v>
      </c>
      <c r="I360" s="298">
        <v>99973</v>
      </c>
      <c r="J360" s="280"/>
      <c r="L360" s="315">
        <v>51972.68</v>
      </c>
    </row>
    <row r="361" spans="1:12" s="179" customFormat="1" ht="12.75">
      <c r="A361" s="198">
        <v>305</v>
      </c>
      <c r="B361" s="191">
        <v>200</v>
      </c>
      <c r="C361" s="191">
        <v>100</v>
      </c>
      <c r="D361" s="191">
        <v>600</v>
      </c>
      <c r="E361" s="191">
        <v>30</v>
      </c>
      <c r="F361" s="192">
        <v>35</v>
      </c>
      <c r="G361" s="177" t="s">
        <v>554</v>
      </c>
      <c r="H361" s="298">
        <v>614000</v>
      </c>
      <c r="I361" s="298">
        <v>589352</v>
      </c>
      <c r="J361" s="280"/>
      <c r="L361" s="315">
        <v>549352</v>
      </c>
    </row>
    <row r="362" spans="1:12" s="179" customFormat="1" ht="12.75">
      <c r="A362" s="198">
        <v>305</v>
      </c>
      <c r="B362" s="191">
        <v>200</v>
      </c>
      <c r="C362" s="191">
        <v>100</v>
      </c>
      <c r="D362" s="191">
        <v>600</v>
      </c>
      <c r="E362" s="191">
        <v>30</v>
      </c>
      <c r="F362" s="192">
        <v>40</v>
      </c>
      <c r="G362" s="177" t="s">
        <v>555</v>
      </c>
      <c r="H362" s="298">
        <v>105000</v>
      </c>
      <c r="I362" s="298">
        <v>105626</v>
      </c>
      <c r="J362" s="280"/>
      <c r="L362" s="315">
        <v>65626.07</v>
      </c>
    </row>
    <row r="363" spans="1:12" s="179" customFormat="1" ht="12.75">
      <c r="A363" s="198">
        <v>305</v>
      </c>
      <c r="B363" s="191">
        <v>200</v>
      </c>
      <c r="C363" s="191">
        <v>100</v>
      </c>
      <c r="D363" s="191">
        <v>600</v>
      </c>
      <c r="E363" s="191">
        <v>30</v>
      </c>
      <c r="F363" s="192">
        <v>45</v>
      </c>
      <c r="G363" s="177" t="s">
        <v>556</v>
      </c>
      <c r="H363" s="298">
        <v>13000</v>
      </c>
      <c r="I363" s="298">
        <v>11033</v>
      </c>
      <c r="J363" s="280"/>
      <c r="L363" s="315">
        <v>3032.98</v>
      </c>
    </row>
    <row r="364" spans="1:12" s="179" customFormat="1" ht="12.75">
      <c r="A364" s="198">
        <v>305</v>
      </c>
      <c r="B364" s="191">
        <v>200</v>
      </c>
      <c r="C364" s="191">
        <v>100</v>
      </c>
      <c r="D364" s="191">
        <v>600</v>
      </c>
      <c r="E364" s="191">
        <v>30</v>
      </c>
      <c r="F364" s="192">
        <v>50</v>
      </c>
      <c r="G364" s="177" t="s">
        <v>557</v>
      </c>
      <c r="H364" s="298">
        <v>405000</v>
      </c>
      <c r="I364" s="298">
        <v>399502</v>
      </c>
      <c r="J364" s="280"/>
      <c r="L364" s="315">
        <v>324501.58</v>
      </c>
    </row>
    <row r="365" spans="1:12" s="179" customFormat="1" ht="12.75">
      <c r="A365" s="198">
        <v>305</v>
      </c>
      <c r="B365" s="191">
        <v>200</v>
      </c>
      <c r="C365" s="191">
        <v>100</v>
      </c>
      <c r="D365" s="191">
        <v>600</v>
      </c>
      <c r="E365" s="191">
        <v>30</v>
      </c>
      <c r="F365" s="192">
        <v>55</v>
      </c>
      <c r="G365" s="177" t="s">
        <v>558</v>
      </c>
      <c r="H365" s="298">
        <v>38000</v>
      </c>
      <c r="I365" s="298">
        <v>37913</v>
      </c>
      <c r="J365" s="280"/>
      <c r="L365" s="315">
        <v>7912.74</v>
      </c>
    </row>
    <row r="366" spans="1:12" s="179" customFormat="1" ht="12.75">
      <c r="A366" s="198">
        <v>305</v>
      </c>
      <c r="B366" s="191">
        <v>200</v>
      </c>
      <c r="C366" s="191">
        <v>100</v>
      </c>
      <c r="D366" s="191">
        <v>600</v>
      </c>
      <c r="E366" s="191">
        <v>30</v>
      </c>
      <c r="F366" s="192">
        <v>60</v>
      </c>
      <c r="G366" s="177" t="s">
        <v>559</v>
      </c>
      <c r="H366" s="298">
        <v>117000</v>
      </c>
      <c r="I366" s="298">
        <v>116529</v>
      </c>
      <c r="J366" s="280"/>
      <c r="L366" s="315">
        <v>81528.59</v>
      </c>
    </row>
    <row r="367" spans="1:12" s="179" customFormat="1" ht="12.75">
      <c r="A367" s="198">
        <v>305</v>
      </c>
      <c r="B367" s="191">
        <v>200</v>
      </c>
      <c r="C367" s="191">
        <v>100</v>
      </c>
      <c r="D367" s="191">
        <v>600</v>
      </c>
      <c r="E367" s="191">
        <v>30</v>
      </c>
      <c r="F367" s="192">
        <v>65</v>
      </c>
      <c r="G367" s="177" t="s">
        <v>560</v>
      </c>
      <c r="H367" s="298">
        <v>1000</v>
      </c>
      <c r="I367" s="298">
        <v>1170</v>
      </c>
      <c r="J367" s="280"/>
      <c r="L367" s="315">
        <v>170</v>
      </c>
    </row>
    <row r="368" spans="1:12" s="179" customFormat="1" ht="12.75">
      <c r="A368" s="198">
        <v>305</v>
      </c>
      <c r="B368" s="191">
        <v>200</v>
      </c>
      <c r="C368" s="191">
        <v>100</v>
      </c>
      <c r="D368" s="191">
        <v>600</v>
      </c>
      <c r="E368" s="191">
        <v>30</v>
      </c>
      <c r="F368" s="192">
        <v>80</v>
      </c>
      <c r="G368" s="177" t="s">
        <v>561</v>
      </c>
      <c r="H368" s="297">
        <v>1310000</v>
      </c>
      <c r="I368" s="297">
        <v>1307000</v>
      </c>
      <c r="J368" s="280"/>
      <c r="L368" s="301">
        <v>0</v>
      </c>
    </row>
    <row r="369" spans="1:12" s="179" customFormat="1" ht="12.75">
      <c r="A369" s="198">
        <v>305</v>
      </c>
      <c r="B369" s="191">
        <v>200</v>
      </c>
      <c r="C369" s="191">
        <v>100</v>
      </c>
      <c r="D369" s="191">
        <v>600</v>
      </c>
      <c r="E369" s="191">
        <v>30</v>
      </c>
      <c r="F369" s="192">
        <v>90</v>
      </c>
      <c r="G369" s="177" t="s">
        <v>2024</v>
      </c>
      <c r="H369" s="298">
        <v>2128000</v>
      </c>
      <c r="I369" s="298">
        <v>2503073</v>
      </c>
      <c r="J369" s="280"/>
      <c r="L369" s="315">
        <v>343073.18</v>
      </c>
    </row>
    <row r="370" spans="1:12" ht="15">
      <c r="A370" s="198">
        <v>305</v>
      </c>
      <c r="B370" s="191">
        <v>200</v>
      </c>
      <c r="C370" s="191">
        <v>200</v>
      </c>
      <c r="D370" s="191"/>
      <c r="E370" s="191"/>
      <c r="F370" s="191"/>
      <c r="G370" s="178" t="s">
        <v>562</v>
      </c>
      <c r="H370" s="314"/>
      <c r="I370" s="308"/>
      <c r="J370" s="280"/>
      <c r="L370" s="314" t="s">
        <v>2</v>
      </c>
    </row>
    <row r="371" spans="1:12" ht="15">
      <c r="A371" s="198">
        <v>305</v>
      </c>
      <c r="B371" s="191">
        <v>200</v>
      </c>
      <c r="C371" s="191">
        <v>200</v>
      </c>
      <c r="D371" s="192">
        <v>100</v>
      </c>
      <c r="E371" s="192"/>
      <c r="F371" s="192"/>
      <c r="G371" s="177" t="s">
        <v>563</v>
      </c>
      <c r="H371" s="297">
        <v>59200</v>
      </c>
      <c r="I371" s="297">
        <v>57940</v>
      </c>
      <c r="J371" s="280" t="s">
        <v>467</v>
      </c>
      <c r="L371" s="301">
        <v>59200</v>
      </c>
    </row>
    <row r="372" spans="1:12" ht="15">
      <c r="A372" s="198">
        <v>305</v>
      </c>
      <c r="B372" s="191">
        <v>200</v>
      </c>
      <c r="C372" s="191">
        <v>200</v>
      </c>
      <c r="D372" s="192">
        <v>200</v>
      </c>
      <c r="E372" s="192"/>
      <c r="F372" s="192"/>
      <c r="G372" s="177" t="s">
        <v>564</v>
      </c>
      <c r="H372" s="301"/>
      <c r="I372" s="297"/>
      <c r="J372" s="280" t="s">
        <v>470</v>
      </c>
      <c r="L372" s="301">
        <v>0</v>
      </c>
    </row>
    <row r="373" spans="1:12" ht="15">
      <c r="A373" s="198">
        <v>305</v>
      </c>
      <c r="B373" s="191">
        <v>200</v>
      </c>
      <c r="C373" s="191">
        <v>200</v>
      </c>
      <c r="D373" s="191">
        <v>300</v>
      </c>
      <c r="E373" s="191"/>
      <c r="F373" s="191"/>
      <c r="G373" s="178" t="s">
        <v>565</v>
      </c>
      <c r="H373" s="314"/>
      <c r="I373" s="308"/>
      <c r="J373" s="280"/>
      <c r="L373" s="314" t="s">
        <v>2</v>
      </c>
    </row>
    <row r="374" spans="1:12" ht="15">
      <c r="A374" s="198">
        <v>305</v>
      </c>
      <c r="B374" s="191">
        <v>200</v>
      </c>
      <c r="C374" s="191">
        <v>200</v>
      </c>
      <c r="D374" s="191">
        <v>300</v>
      </c>
      <c r="E374" s="191">
        <v>10</v>
      </c>
      <c r="F374" s="191"/>
      <c r="G374" s="178" t="s">
        <v>566</v>
      </c>
      <c r="H374" s="314"/>
      <c r="I374" s="308"/>
      <c r="J374" s="280" t="s">
        <v>1528</v>
      </c>
      <c r="L374" s="314" t="s">
        <v>2</v>
      </c>
    </row>
    <row r="375" spans="1:12" s="179" customFormat="1" ht="12.75">
      <c r="A375" s="198">
        <v>305</v>
      </c>
      <c r="B375" s="191">
        <v>200</v>
      </c>
      <c r="C375" s="191">
        <v>200</v>
      </c>
      <c r="D375" s="191">
        <v>300</v>
      </c>
      <c r="E375" s="191">
        <v>10</v>
      </c>
      <c r="F375" s="192">
        <v>5</v>
      </c>
      <c r="G375" s="177" t="s">
        <v>567</v>
      </c>
      <c r="H375" s="298">
        <v>5000</v>
      </c>
      <c r="I375" s="298">
        <v>5000</v>
      </c>
      <c r="J375" s="280"/>
      <c r="L375" s="315">
        <v>0</v>
      </c>
    </row>
    <row r="376" spans="1:12" s="179" customFormat="1" ht="12.75">
      <c r="A376" s="198">
        <v>305</v>
      </c>
      <c r="B376" s="191">
        <v>200</v>
      </c>
      <c r="C376" s="191">
        <v>200</v>
      </c>
      <c r="D376" s="191">
        <v>300</v>
      </c>
      <c r="E376" s="191">
        <v>10</v>
      </c>
      <c r="F376" s="192">
        <v>10</v>
      </c>
      <c r="G376" s="177" t="s">
        <v>568</v>
      </c>
      <c r="H376" s="298">
        <v>5000</v>
      </c>
      <c r="I376" s="298">
        <v>4905</v>
      </c>
      <c r="J376" s="280"/>
      <c r="L376" s="315">
        <v>4905.47</v>
      </c>
    </row>
    <row r="377" spans="1:12" s="179" customFormat="1" ht="12.75">
      <c r="A377" s="198">
        <v>305</v>
      </c>
      <c r="B377" s="191">
        <v>200</v>
      </c>
      <c r="C377" s="191">
        <v>200</v>
      </c>
      <c r="D377" s="191">
        <v>300</v>
      </c>
      <c r="E377" s="191">
        <v>10</v>
      </c>
      <c r="F377" s="192">
        <v>15</v>
      </c>
      <c r="G377" s="177" t="s">
        <v>569</v>
      </c>
      <c r="H377" s="298">
        <v>55000</v>
      </c>
      <c r="I377" s="298">
        <v>79185</v>
      </c>
      <c r="J377" s="280"/>
      <c r="L377" s="315">
        <v>9184.64</v>
      </c>
    </row>
    <row r="378" spans="1:12" s="179" customFormat="1" ht="12.75">
      <c r="A378" s="198">
        <v>305</v>
      </c>
      <c r="B378" s="191">
        <v>200</v>
      </c>
      <c r="C378" s="191">
        <v>200</v>
      </c>
      <c r="D378" s="191">
        <v>300</v>
      </c>
      <c r="E378" s="191">
        <v>10</v>
      </c>
      <c r="F378" s="192">
        <v>20</v>
      </c>
      <c r="G378" s="177" t="s">
        <v>2029</v>
      </c>
      <c r="H378" s="298">
        <v>125000</v>
      </c>
      <c r="I378" s="298">
        <v>70000</v>
      </c>
      <c r="J378" s="280"/>
      <c r="L378" s="315">
        <v>0</v>
      </c>
    </row>
    <row r="379" spans="1:12" s="179" customFormat="1" ht="12.75">
      <c r="A379" s="198">
        <v>305</v>
      </c>
      <c r="B379" s="191">
        <v>200</v>
      </c>
      <c r="C379" s="191">
        <v>200</v>
      </c>
      <c r="D379" s="191">
        <v>300</v>
      </c>
      <c r="E379" s="191">
        <v>10</v>
      </c>
      <c r="F379" s="192">
        <v>90</v>
      </c>
      <c r="G379" s="177" t="s">
        <v>2030</v>
      </c>
      <c r="H379" s="298"/>
      <c r="I379" s="298"/>
      <c r="J379" s="280"/>
      <c r="L379" s="315">
        <v>0</v>
      </c>
    </row>
    <row r="380" spans="1:12" ht="15">
      <c r="A380" s="198">
        <v>305</v>
      </c>
      <c r="B380" s="191">
        <v>200</v>
      </c>
      <c r="C380" s="191">
        <v>200</v>
      </c>
      <c r="D380" s="191">
        <v>300</v>
      </c>
      <c r="E380" s="192">
        <v>20</v>
      </c>
      <c r="F380" s="192"/>
      <c r="G380" s="177" t="s">
        <v>2031</v>
      </c>
      <c r="H380" s="297">
        <v>48000</v>
      </c>
      <c r="I380" s="297">
        <v>161394</v>
      </c>
      <c r="J380" s="280" t="s">
        <v>1530</v>
      </c>
      <c r="L380" s="301">
        <v>37393.52</v>
      </c>
    </row>
    <row r="381" spans="1:12" ht="15">
      <c r="A381" s="198">
        <v>305</v>
      </c>
      <c r="B381" s="191">
        <v>200</v>
      </c>
      <c r="C381" s="191">
        <v>200</v>
      </c>
      <c r="D381" s="191">
        <v>300</v>
      </c>
      <c r="E381" s="192">
        <v>30</v>
      </c>
      <c r="F381" s="192"/>
      <c r="G381" s="177" t="s">
        <v>2032</v>
      </c>
      <c r="H381" s="297"/>
      <c r="I381" s="297"/>
      <c r="J381" s="280" t="s">
        <v>1532</v>
      </c>
      <c r="L381" s="301">
        <v>0</v>
      </c>
    </row>
    <row r="382" spans="1:12" ht="15">
      <c r="A382" s="198">
        <v>305</v>
      </c>
      <c r="B382" s="191">
        <v>200</v>
      </c>
      <c r="C382" s="191">
        <v>200</v>
      </c>
      <c r="D382" s="191">
        <v>300</v>
      </c>
      <c r="E382" s="192">
        <v>40</v>
      </c>
      <c r="F382" s="192"/>
      <c r="G382" s="177" t="s">
        <v>2033</v>
      </c>
      <c r="H382" s="297">
        <v>545000</v>
      </c>
      <c r="I382" s="297">
        <v>543293</v>
      </c>
      <c r="J382" s="280" t="s">
        <v>1534</v>
      </c>
      <c r="L382" s="301">
        <v>275293</v>
      </c>
    </row>
    <row r="383" spans="1:12" ht="15">
      <c r="A383" s="198">
        <v>305</v>
      </c>
      <c r="B383" s="191">
        <v>200</v>
      </c>
      <c r="C383" s="191">
        <v>200</v>
      </c>
      <c r="D383" s="191">
        <v>300</v>
      </c>
      <c r="E383" s="191">
        <v>50</v>
      </c>
      <c r="F383" s="191"/>
      <c r="G383" s="178" t="s">
        <v>1132</v>
      </c>
      <c r="H383" s="314"/>
      <c r="I383" s="308"/>
      <c r="J383" s="280" t="s">
        <v>1537</v>
      </c>
      <c r="L383" s="314" t="s">
        <v>2</v>
      </c>
    </row>
    <row r="384" spans="1:12" s="179" customFormat="1" ht="12.75">
      <c r="A384" s="198">
        <v>305</v>
      </c>
      <c r="B384" s="191">
        <v>200</v>
      </c>
      <c r="C384" s="191">
        <v>200</v>
      </c>
      <c r="D384" s="191">
        <v>300</v>
      </c>
      <c r="E384" s="191">
        <v>50</v>
      </c>
      <c r="F384" s="192">
        <v>10</v>
      </c>
      <c r="G384" s="177" t="s">
        <v>1133</v>
      </c>
      <c r="H384" s="315"/>
      <c r="I384" s="298"/>
      <c r="J384" s="280"/>
      <c r="L384" s="315">
        <v>0</v>
      </c>
    </row>
    <row r="385" spans="1:12" s="179" customFormat="1" ht="12.75">
      <c r="A385" s="198">
        <v>305</v>
      </c>
      <c r="B385" s="191">
        <v>200</v>
      </c>
      <c r="C385" s="191">
        <v>200</v>
      </c>
      <c r="D385" s="191">
        <v>300</v>
      </c>
      <c r="E385" s="191">
        <v>50</v>
      </c>
      <c r="F385" s="192">
        <v>20</v>
      </c>
      <c r="G385" s="177" t="s">
        <v>1134</v>
      </c>
      <c r="H385" s="298">
        <v>10000</v>
      </c>
      <c r="I385" s="298">
        <v>10367</v>
      </c>
      <c r="J385" s="280"/>
      <c r="L385" s="315">
        <v>10000</v>
      </c>
    </row>
    <row r="386" spans="1:12" s="179" customFormat="1" ht="12.75">
      <c r="A386" s="198">
        <v>305</v>
      </c>
      <c r="B386" s="191">
        <v>200</v>
      </c>
      <c r="C386" s="191">
        <v>200</v>
      </c>
      <c r="D386" s="191">
        <v>300</v>
      </c>
      <c r="E386" s="191">
        <v>50</v>
      </c>
      <c r="F386" s="192">
        <v>30</v>
      </c>
      <c r="G386" s="177" t="s">
        <v>1135</v>
      </c>
      <c r="H386" s="298">
        <v>13000</v>
      </c>
      <c r="I386" s="298">
        <v>12656</v>
      </c>
      <c r="J386" s="280"/>
      <c r="L386" s="315">
        <v>12656.45</v>
      </c>
    </row>
    <row r="387" spans="1:12" s="179" customFormat="1" ht="12.75">
      <c r="A387" s="198">
        <v>305</v>
      </c>
      <c r="B387" s="191">
        <v>200</v>
      </c>
      <c r="C387" s="191">
        <v>200</v>
      </c>
      <c r="D387" s="191">
        <v>300</v>
      </c>
      <c r="E387" s="191">
        <v>50</v>
      </c>
      <c r="F387" s="192">
        <v>40</v>
      </c>
      <c r="G387" s="177" t="s">
        <v>1136</v>
      </c>
      <c r="H387" s="298">
        <v>25000</v>
      </c>
      <c r="I387" s="298">
        <v>23856</v>
      </c>
      <c r="J387" s="280"/>
      <c r="L387" s="315">
        <v>18855.54</v>
      </c>
    </row>
    <row r="388" spans="1:12" s="179" customFormat="1" ht="12.75">
      <c r="A388" s="198">
        <v>305</v>
      </c>
      <c r="B388" s="191">
        <v>200</v>
      </c>
      <c r="C388" s="191">
        <v>200</v>
      </c>
      <c r="D388" s="191">
        <v>300</v>
      </c>
      <c r="E388" s="191">
        <v>50</v>
      </c>
      <c r="F388" s="192">
        <v>90</v>
      </c>
      <c r="G388" s="177" t="s">
        <v>1132</v>
      </c>
      <c r="H388" s="298">
        <v>10000</v>
      </c>
      <c r="I388" s="298">
        <v>33526</v>
      </c>
      <c r="J388" s="280"/>
      <c r="L388" s="315">
        <v>10000</v>
      </c>
    </row>
    <row r="389" spans="1:12" ht="15">
      <c r="A389" s="198">
        <v>305</v>
      </c>
      <c r="B389" s="191">
        <v>200</v>
      </c>
      <c r="C389" s="191">
        <v>200</v>
      </c>
      <c r="D389" s="191">
        <v>400</v>
      </c>
      <c r="E389" s="191"/>
      <c r="F389" s="191"/>
      <c r="G389" s="178" t="s">
        <v>1137</v>
      </c>
      <c r="H389" s="314"/>
      <c r="I389" s="308"/>
      <c r="J389" s="280"/>
      <c r="L389" s="314" t="s">
        <v>2</v>
      </c>
    </row>
    <row r="390" spans="1:12" ht="25.5">
      <c r="A390" s="198">
        <v>305</v>
      </c>
      <c r="B390" s="191">
        <v>200</v>
      </c>
      <c r="C390" s="191">
        <v>200</v>
      </c>
      <c r="D390" s="191">
        <v>400</v>
      </c>
      <c r="E390" s="192">
        <v>10</v>
      </c>
      <c r="F390" s="192"/>
      <c r="G390" s="177" t="s">
        <v>1138</v>
      </c>
      <c r="H390" s="301"/>
      <c r="I390" s="297"/>
      <c r="J390" s="280" t="s">
        <v>1542</v>
      </c>
      <c r="L390" s="301">
        <v>0</v>
      </c>
    </row>
    <row r="391" spans="1:12" ht="25.5">
      <c r="A391" s="198">
        <v>305</v>
      </c>
      <c r="B391" s="191">
        <v>200</v>
      </c>
      <c r="C391" s="191">
        <v>200</v>
      </c>
      <c r="D391" s="191">
        <v>400</v>
      </c>
      <c r="E391" s="192">
        <v>20</v>
      </c>
      <c r="F391" s="192"/>
      <c r="G391" s="177" t="s">
        <v>1139</v>
      </c>
      <c r="H391" s="301"/>
      <c r="I391" s="297">
        <v>4000</v>
      </c>
      <c r="J391" s="280" t="s">
        <v>1545</v>
      </c>
      <c r="L391" s="301">
        <v>0</v>
      </c>
    </row>
    <row r="392" spans="1:12" ht="25.5">
      <c r="A392" s="198">
        <v>305</v>
      </c>
      <c r="B392" s="191">
        <v>200</v>
      </c>
      <c r="C392" s="191">
        <v>200</v>
      </c>
      <c r="D392" s="191">
        <v>400</v>
      </c>
      <c r="E392" s="192">
        <v>30</v>
      </c>
      <c r="F392" s="192"/>
      <c r="G392" s="177" t="s">
        <v>1140</v>
      </c>
      <c r="H392" s="301"/>
      <c r="I392" s="297"/>
      <c r="J392" s="280" t="s">
        <v>1548</v>
      </c>
      <c r="L392" s="301">
        <v>0</v>
      </c>
    </row>
    <row r="393" spans="1:12" ht="15">
      <c r="A393" s="198">
        <v>305</v>
      </c>
      <c r="B393" s="191">
        <v>200</v>
      </c>
      <c r="C393" s="191">
        <v>300</v>
      </c>
      <c r="D393" s="191"/>
      <c r="E393" s="191"/>
      <c r="F393" s="191"/>
      <c r="G393" s="178" t="s">
        <v>1141</v>
      </c>
      <c r="H393" s="314"/>
      <c r="I393" s="308"/>
      <c r="J393" s="280"/>
      <c r="L393" s="314" t="s">
        <v>2</v>
      </c>
    </row>
    <row r="394" spans="1:12" ht="15">
      <c r="A394" s="198">
        <v>305</v>
      </c>
      <c r="B394" s="191">
        <v>200</v>
      </c>
      <c r="C394" s="191">
        <v>300</v>
      </c>
      <c r="D394" s="192">
        <v>100</v>
      </c>
      <c r="E394" s="192"/>
      <c r="F394" s="192"/>
      <c r="G394" s="177" t="s">
        <v>1142</v>
      </c>
      <c r="H394" s="297">
        <v>40000</v>
      </c>
      <c r="I394" s="297">
        <v>39363</v>
      </c>
      <c r="J394" s="280" t="s">
        <v>1553</v>
      </c>
      <c r="L394" s="301">
        <v>14362.57</v>
      </c>
    </row>
    <row r="395" spans="1:12" ht="15">
      <c r="A395" s="198">
        <v>305</v>
      </c>
      <c r="B395" s="191">
        <v>200</v>
      </c>
      <c r="C395" s="191">
        <v>300</v>
      </c>
      <c r="D395" s="192">
        <v>200</v>
      </c>
      <c r="E395" s="192"/>
      <c r="F395" s="192"/>
      <c r="G395" s="177" t="s">
        <v>1143</v>
      </c>
      <c r="H395" s="297">
        <v>275000</v>
      </c>
      <c r="I395" s="297">
        <v>274658</v>
      </c>
      <c r="J395" s="280" t="s">
        <v>1555</v>
      </c>
      <c r="L395" s="301">
        <v>139657.9</v>
      </c>
    </row>
    <row r="396" spans="1:12" s="78" customFormat="1" ht="15">
      <c r="A396" s="185">
        <v>310</v>
      </c>
      <c r="B396" s="186">
        <v>0</v>
      </c>
      <c r="C396" s="186">
        <v>0</v>
      </c>
      <c r="D396" s="186">
        <v>0</v>
      </c>
      <c r="E396" s="186">
        <v>0</v>
      </c>
      <c r="F396" s="186">
        <v>0</v>
      </c>
      <c r="G396" s="187" t="s">
        <v>1144</v>
      </c>
      <c r="H396" s="313"/>
      <c r="I396" s="307"/>
      <c r="J396" s="271"/>
      <c r="L396" s="313" t="s">
        <v>2</v>
      </c>
    </row>
    <row r="397" spans="1:12" ht="15">
      <c r="A397" s="198">
        <v>310</v>
      </c>
      <c r="B397" s="192">
        <v>100</v>
      </c>
      <c r="C397" s="192"/>
      <c r="D397" s="192"/>
      <c r="E397" s="192"/>
      <c r="F397" s="192"/>
      <c r="G397" s="177" t="s">
        <v>1145</v>
      </c>
      <c r="H397" s="297">
        <v>815000</v>
      </c>
      <c r="I397" s="297">
        <v>871000</v>
      </c>
      <c r="J397" s="280" t="s">
        <v>1559</v>
      </c>
      <c r="L397" s="301">
        <v>345000</v>
      </c>
    </row>
    <row r="398" spans="1:12" ht="15">
      <c r="A398" s="198">
        <v>310</v>
      </c>
      <c r="B398" s="191">
        <v>200</v>
      </c>
      <c r="C398" s="191"/>
      <c r="D398" s="191"/>
      <c r="E398" s="191"/>
      <c r="F398" s="191"/>
      <c r="G398" s="178" t="s">
        <v>1146</v>
      </c>
      <c r="H398" s="314"/>
      <c r="I398" s="308"/>
      <c r="J398" s="280" t="s">
        <v>1374</v>
      </c>
      <c r="L398" s="314" t="s">
        <v>2</v>
      </c>
    </row>
    <row r="399" spans="1:12" s="179" customFormat="1" ht="12.75">
      <c r="A399" s="198">
        <v>310</v>
      </c>
      <c r="B399" s="191">
        <v>200</v>
      </c>
      <c r="C399" s="192">
        <v>100</v>
      </c>
      <c r="D399" s="192"/>
      <c r="E399" s="192"/>
      <c r="F399" s="192"/>
      <c r="G399" s="177" t="s">
        <v>1147</v>
      </c>
      <c r="H399" s="298">
        <v>470000</v>
      </c>
      <c r="I399" s="298">
        <v>435000</v>
      </c>
      <c r="J399" s="280"/>
      <c r="L399" s="315">
        <v>375000</v>
      </c>
    </row>
    <row r="400" spans="1:12" s="179" customFormat="1" ht="12.75">
      <c r="A400" s="198">
        <v>310</v>
      </c>
      <c r="B400" s="191">
        <v>200</v>
      </c>
      <c r="C400" s="192">
        <v>200</v>
      </c>
      <c r="D400" s="192"/>
      <c r="E400" s="192"/>
      <c r="F400" s="192"/>
      <c r="G400" s="177" t="s">
        <v>1148</v>
      </c>
      <c r="H400" s="298">
        <v>4344000</v>
      </c>
      <c r="I400" s="298">
        <v>4344000</v>
      </c>
      <c r="J400" s="280"/>
      <c r="L400" s="315">
        <v>3950000</v>
      </c>
    </row>
    <row r="401" spans="1:12" s="179" customFormat="1" ht="12.75">
      <c r="A401" s="198">
        <v>310</v>
      </c>
      <c r="B401" s="191">
        <v>200</v>
      </c>
      <c r="C401" s="192">
        <v>300</v>
      </c>
      <c r="D401" s="192"/>
      <c r="E401" s="192"/>
      <c r="F401" s="192"/>
      <c r="G401" s="177" t="s">
        <v>1149</v>
      </c>
      <c r="H401" s="298"/>
      <c r="I401" s="298"/>
      <c r="J401" s="280"/>
      <c r="L401" s="315">
        <v>0</v>
      </c>
    </row>
    <row r="402" spans="1:12" ht="15">
      <c r="A402" s="198">
        <v>310</v>
      </c>
      <c r="B402" s="192">
        <v>300</v>
      </c>
      <c r="C402" s="192"/>
      <c r="D402" s="192"/>
      <c r="E402" s="192"/>
      <c r="F402" s="192"/>
      <c r="G402" s="177" t="s">
        <v>1150</v>
      </c>
      <c r="H402" s="297">
        <v>3115000</v>
      </c>
      <c r="I402" s="297">
        <v>3015000</v>
      </c>
      <c r="J402" s="280" t="s">
        <v>1377</v>
      </c>
      <c r="L402" s="301">
        <v>3015000</v>
      </c>
    </row>
    <row r="403" spans="1:12" ht="15">
      <c r="A403" s="198">
        <v>310</v>
      </c>
      <c r="B403" s="192">
        <v>400</v>
      </c>
      <c r="C403" s="192"/>
      <c r="D403" s="192"/>
      <c r="E403" s="192"/>
      <c r="F403" s="192"/>
      <c r="G403" s="177" t="s">
        <v>1151</v>
      </c>
      <c r="H403" s="297">
        <v>33000</v>
      </c>
      <c r="I403" s="297">
        <v>32901</v>
      </c>
      <c r="J403" s="280" t="s">
        <v>1379</v>
      </c>
      <c r="L403" s="301">
        <v>27901.13</v>
      </c>
    </row>
    <row r="404" spans="1:12" ht="15">
      <c r="A404" s="198">
        <v>310</v>
      </c>
      <c r="B404" s="192">
        <v>500</v>
      </c>
      <c r="C404" s="192"/>
      <c r="D404" s="192"/>
      <c r="E404" s="192"/>
      <c r="F404" s="192"/>
      <c r="G404" s="177" t="s">
        <v>1152</v>
      </c>
      <c r="H404" s="297">
        <v>333000</v>
      </c>
      <c r="I404" s="297">
        <v>332954</v>
      </c>
      <c r="J404" s="280" t="s">
        <v>1382</v>
      </c>
      <c r="L404" s="301">
        <v>62953.6</v>
      </c>
    </row>
    <row r="405" spans="1:12" ht="15">
      <c r="A405" s="198">
        <v>310</v>
      </c>
      <c r="B405" s="191">
        <v>600</v>
      </c>
      <c r="C405" s="191"/>
      <c r="D405" s="191"/>
      <c r="E405" s="191"/>
      <c r="F405" s="191"/>
      <c r="G405" s="178" t="s">
        <v>1153</v>
      </c>
      <c r="H405" s="314"/>
      <c r="I405" s="308"/>
      <c r="J405" s="280" t="s">
        <v>1385</v>
      </c>
      <c r="L405" s="314" t="s">
        <v>2</v>
      </c>
    </row>
    <row r="406" spans="1:12" s="179" customFormat="1" ht="12.75">
      <c r="A406" s="198">
        <v>310</v>
      </c>
      <c r="B406" s="191">
        <v>600</v>
      </c>
      <c r="C406" s="192">
        <v>100</v>
      </c>
      <c r="D406" s="192"/>
      <c r="E406" s="192"/>
      <c r="F406" s="192"/>
      <c r="G406" s="177" t="s">
        <v>1154</v>
      </c>
      <c r="H406" s="298">
        <v>740000</v>
      </c>
      <c r="I406" s="298">
        <v>740000</v>
      </c>
      <c r="J406" s="280"/>
      <c r="L406" s="315">
        <v>620000</v>
      </c>
    </row>
    <row r="407" spans="1:12" s="179" customFormat="1" ht="12.75">
      <c r="A407" s="198">
        <v>310</v>
      </c>
      <c r="B407" s="191">
        <v>600</v>
      </c>
      <c r="C407" s="192">
        <v>200</v>
      </c>
      <c r="D407" s="192"/>
      <c r="E407" s="192"/>
      <c r="F407" s="192"/>
      <c r="G407" s="177" t="s">
        <v>1155</v>
      </c>
      <c r="H407" s="298">
        <v>90000</v>
      </c>
      <c r="I407" s="298">
        <v>90000</v>
      </c>
      <c r="J407" s="280"/>
      <c r="L407" s="315">
        <v>80000</v>
      </c>
    </row>
    <row r="408" spans="1:12" s="179" customFormat="1" ht="12.75">
      <c r="A408" s="198">
        <v>310</v>
      </c>
      <c r="B408" s="191">
        <v>600</v>
      </c>
      <c r="C408" s="192">
        <v>300</v>
      </c>
      <c r="D408" s="192"/>
      <c r="E408" s="192"/>
      <c r="F408" s="192"/>
      <c r="G408" s="177" t="s">
        <v>1153</v>
      </c>
      <c r="H408" s="298">
        <v>376000</v>
      </c>
      <c r="I408" s="298">
        <v>317206</v>
      </c>
      <c r="J408" s="280"/>
      <c r="L408" s="315">
        <v>6398.28</v>
      </c>
    </row>
    <row r="409" spans="1:12" ht="15">
      <c r="A409" s="198">
        <v>310</v>
      </c>
      <c r="B409" s="192">
        <v>700</v>
      </c>
      <c r="C409" s="192"/>
      <c r="D409" s="192"/>
      <c r="E409" s="192"/>
      <c r="F409" s="192"/>
      <c r="G409" s="177" t="s">
        <v>1156</v>
      </c>
      <c r="H409" s="298"/>
      <c r="I409" s="297"/>
      <c r="J409" s="280" t="s">
        <v>1561</v>
      </c>
      <c r="L409" s="301">
        <v>0</v>
      </c>
    </row>
    <row r="410" spans="1:12" s="78" customFormat="1" ht="15">
      <c r="A410" s="185">
        <v>315</v>
      </c>
      <c r="B410" s="186">
        <v>0</v>
      </c>
      <c r="C410" s="186">
        <v>0</v>
      </c>
      <c r="D410" s="186">
        <v>0</v>
      </c>
      <c r="E410" s="186">
        <v>0</v>
      </c>
      <c r="F410" s="186">
        <v>0</v>
      </c>
      <c r="G410" s="187" t="s">
        <v>287</v>
      </c>
      <c r="H410" s="313"/>
      <c r="I410" s="307"/>
      <c r="J410" s="271"/>
      <c r="L410" s="313" t="s">
        <v>2</v>
      </c>
    </row>
    <row r="411" spans="1:12" ht="15">
      <c r="A411" s="198">
        <v>315</v>
      </c>
      <c r="B411" s="191">
        <v>100</v>
      </c>
      <c r="C411" s="191"/>
      <c r="D411" s="191"/>
      <c r="E411" s="191"/>
      <c r="F411" s="191"/>
      <c r="G411" s="178" t="s">
        <v>1157</v>
      </c>
      <c r="H411" s="314"/>
      <c r="I411" s="308"/>
      <c r="J411" s="280" t="s">
        <v>1566</v>
      </c>
      <c r="L411" s="314" t="s">
        <v>2</v>
      </c>
    </row>
    <row r="412" spans="1:12" s="179" customFormat="1" ht="12.75">
      <c r="A412" s="198">
        <v>315</v>
      </c>
      <c r="B412" s="191">
        <v>100</v>
      </c>
      <c r="C412" s="192">
        <v>100</v>
      </c>
      <c r="D412" s="192"/>
      <c r="E412" s="192"/>
      <c r="F412" s="192"/>
      <c r="G412" s="177" t="s">
        <v>1158</v>
      </c>
      <c r="H412" s="298">
        <v>357000</v>
      </c>
      <c r="I412" s="298">
        <v>365154</v>
      </c>
      <c r="J412" s="280"/>
      <c r="L412" s="315">
        <v>129153.53</v>
      </c>
    </row>
    <row r="413" spans="1:12" s="179" customFormat="1" ht="12.75">
      <c r="A413" s="198">
        <v>315</v>
      </c>
      <c r="B413" s="191">
        <v>100</v>
      </c>
      <c r="C413" s="192">
        <v>200</v>
      </c>
      <c r="D413" s="192"/>
      <c r="E413" s="192"/>
      <c r="F413" s="192"/>
      <c r="G413" s="177" t="s">
        <v>1159</v>
      </c>
      <c r="H413" s="298">
        <v>41000</v>
      </c>
      <c r="I413" s="298">
        <v>40952</v>
      </c>
      <c r="J413" s="280"/>
      <c r="L413" s="315">
        <v>952.11</v>
      </c>
    </row>
    <row r="414" spans="1:12" ht="15">
      <c r="A414" s="198">
        <v>315</v>
      </c>
      <c r="B414" s="191">
        <v>200</v>
      </c>
      <c r="C414" s="191"/>
      <c r="D414" s="191"/>
      <c r="E414" s="191"/>
      <c r="F414" s="191"/>
      <c r="G414" s="178" t="s">
        <v>1160</v>
      </c>
      <c r="H414" s="314"/>
      <c r="I414" s="308"/>
      <c r="J414" s="280"/>
      <c r="L414" s="314" t="s">
        <v>2</v>
      </c>
    </row>
    <row r="415" spans="1:12" ht="15">
      <c r="A415" s="198">
        <v>315</v>
      </c>
      <c r="B415" s="191">
        <v>200</v>
      </c>
      <c r="C415" s="192">
        <v>100</v>
      </c>
      <c r="D415" s="192"/>
      <c r="E415" s="192"/>
      <c r="F415" s="192"/>
      <c r="G415" s="177" t="s">
        <v>1161</v>
      </c>
      <c r="H415" s="297">
        <v>1350000</v>
      </c>
      <c r="I415" s="297">
        <v>1015000</v>
      </c>
      <c r="J415" s="280" t="s">
        <v>1571</v>
      </c>
      <c r="L415" s="301">
        <v>920000</v>
      </c>
    </row>
    <row r="416" spans="1:12" ht="15">
      <c r="A416" s="198">
        <v>315</v>
      </c>
      <c r="B416" s="191">
        <v>200</v>
      </c>
      <c r="C416" s="191">
        <v>200</v>
      </c>
      <c r="D416" s="191"/>
      <c r="E416" s="191"/>
      <c r="F416" s="191"/>
      <c r="G416" s="178" t="s">
        <v>1162</v>
      </c>
      <c r="H416" s="314"/>
      <c r="I416" s="308"/>
      <c r="J416" s="280" t="s">
        <v>1573</v>
      </c>
      <c r="L416" s="314" t="s">
        <v>2</v>
      </c>
    </row>
    <row r="417" spans="1:12" s="179" customFormat="1" ht="12.75">
      <c r="A417" s="198">
        <v>315</v>
      </c>
      <c r="B417" s="191">
        <v>200</v>
      </c>
      <c r="C417" s="191">
        <v>200</v>
      </c>
      <c r="D417" s="192">
        <v>100</v>
      </c>
      <c r="E417" s="192"/>
      <c r="F417" s="192"/>
      <c r="G417" s="177" t="s">
        <v>1163</v>
      </c>
      <c r="H417" s="298">
        <v>180000</v>
      </c>
      <c r="I417" s="298">
        <v>216000</v>
      </c>
      <c r="J417" s="280"/>
      <c r="L417" s="315">
        <v>26000</v>
      </c>
    </row>
    <row r="418" spans="1:12" s="179" customFormat="1" ht="12.75">
      <c r="A418" s="198">
        <v>315</v>
      </c>
      <c r="B418" s="191">
        <v>200</v>
      </c>
      <c r="C418" s="191">
        <v>200</v>
      </c>
      <c r="D418" s="192">
        <v>200</v>
      </c>
      <c r="E418" s="192"/>
      <c r="F418" s="192"/>
      <c r="G418" s="177" t="s">
        <v>676</v>
      </c>
      <c r="H418" s="298">
        <v>230000</v>
      </c>
      <c r="I418" s="298">
        <v>205000</v>
      </c>
      <c r="J418" s="280"/>
      <c r="L418" s="315">
        <v>132000</v>
      </c>
    </row>
    <row r="419" spans="1:12" s="179" customFormat="1" ht="12.75">
      <c r="A419" s="198">
        <v>315</v>
      </c>
      <c r="B419" s="191">
        <v>200</v>
      </c>
      <c r="C419" s="191">
        <v>200</v>
      </c>
      <c r="D419" s="192">
        <v>300</v>
      </c>
      <c r="E419" s="192"/>
      <c r="F419" s="192"/>
      <c r="G419" s="177" t="s">
        <v>677</v>
      </c>
      <c r="H419" s="298">
        <v>2000</v>
      </c>
      <c r="I419" s="298">
        <v>1805</v>
      </c>
      <c r="J419" s="280"/>
      <c r="L419" s="315">
        <v>2000</v>
      </c>
    </row>
    <row r="420" spans="1:12" s="179" customFormat="1" ht="12.75">
      <c r="A420" s="198">
        <v>315</v>
      </c>
      <c r="B420" s="191">
        <v>200</v>
      </c>
      <c r="C420" s="191">
        <v>200</v>
      </c>
      <c r="D420" s="192">
        <v>900</v>
      </c>
      <c r="E420" s="192"/>
      <c r="F420" s="192"/>
      <c r="G420" s="177" t="s">
        <v>678</v>
      </c>
      <c r="H420" s="298">
        <v>6000</v>
      </c>
      <c r="I420" s="298">
        <v>5421</v>
      </c>
      <c r="J420" s="280"/>
      <c r="L420" s="315">
        <v>6000</v>
      </c>
    </row>
    <row r="421" spans="1:12" ht="15">
      <c r="A421" s="198">
        <v>315</v>
      </c>
      <c r="B421" s="191">
        <v>300</v>
      </c>
      <c r="C421" s="191"/>
      <c r="D421" s="191"/>
      <c r="E421" s="191"/>
      <c r="F421" s="191"/>
      <c r="G421" s="178" t="s">
        <v>679</v>
      </c>
      <c r="H421" s="314"/>
      <c r="I421" s="308"/>
      <c r="J421" s="280"/>
      <c r="L421" s="314" t="s">
        <v>2</v>
      </c>
    </row>
    <row r="422" spans="1:12" ht="15">
      <c r="A422" s="198">
        <v>315</v>
      </c>
      <c r="B422" s="191">
        <v>300</v>
      </c>
      <c r="C422" s="191">
        <v>100</v>
      </c>
      <c r="D422" s="191"/>
      <c r="E422" s="191"/>
      <c r="F422" s="191"/>
      <c r="G422" s="178" t="s">
        <v>680</v>
      </c>
      <c r="H422" s="314"/>
      <c r="I422" s="308"/>
      <c r="J422" s="280" t="s">
        <v>167</v>
      </c>
      <c r="L422" s="314" t="s">
        <v>2</v>
      </c>
    </row>
    <row r="423" spans="1:12" s="179" customFormat="1" ht="12.75">
      <c r="A423" s="198">
        <v>315</v>
      </c>
      <c r="B423" s="191">
        <v>300</v>
      </c>
      <c r="C423" s="191">
        <v>100</v>
      </c>
      <c r="D423" s="192">
        <v>100</v>
      </c>
      <c r="E423" s="192"/>
      <c r="F423" s="192"/>
      <c r="G423" s="177" t="s">
        <v>681</v>
      </c>
      <c r="H423" s="315"/>
      <c r="I423" s="298"/>
      <c r="J423" s="280"/>
      <c r="L423" s="315">
        <v>0</v>
      </c>
    </row>
    <row r="424" spans="1:12" s="179" customFormat="1" ht="12.75">
      <c r="A424" s="198">
        <v>315</v>
      </c>
      <c r="B424" s="191">
        <v>300</v>
      </c>
      <c r="C424" s="191">
        <v>100</v>
      </c>
      <c r="D424" s="192">
        <v>200</v>
      </c>
      <c r="E424" s="192"/>
      <c r="F424" s="192"/>
      <c r="G424" s="177" t="s">
        <v>682</v>
      </c>
      <c r="H424" s="298">
        <v>1040000</v>
      </c>
      <c r="I424" s="298">
        <v>1040483</v>
      </c>
      <c r="J424" s="280"/>
      <c r="L424" s="315">
        <v>1040000</v>
      </c>
    </row>
    <row r="425" spans="1:12" ht="15">
      <c r="A425" s="198">
        <v>315</v>
      </c>
      <c r="B425" s="191">
        <v>300</v>
      </c>
      <c r="C425" s="191">
        <v>200</v>
      </c>
      <c r="D425" s="191"/>
      <c r="E425" s="191"/>
      <c r="F425" s="191"/>
      <c r="G425" s="178" t="s">
        <v>683</v>
      </c>
      <c r="H425" s="314"/>
      <c r="I425" s="308"/>
      <c r="J425" s="280" t="s">
        <v>169</v>
      </c>
      <c r="L425" s="314" t="s">
        <v>2</v>
      </c>
    </row>
    <row r="426" spans="1:12" ht="15">
      <c r="A426" s="198">
        <v>315</v>
      </c>
      <c r="B426" s="191">
        <v>300</v>
      </c>
      <c r="C426" s="191">
        <v>200</v>
      </c>
      <c r="D426" s="192">
        <v>100</v>
      </c>
      <c r="E426" s="192"/>
      <c r="F426" s="192"/>
      <c r="G426" s="177" t="s">
        <v>681</v>
      </c>
      <c r="H426" s="315"/>
      <c r="I426" s="298"/>
      <c r="J426" s="280"/>
      <c r="L426" s="315">
        <v>0</v>
      </c>
    </row>
    <row r="427" spans="1:12" ht="15">
      <c r="A427" s="198">
        <v>315</v>
      </c>
      <c r="B427" s="191">
        <v>300</v>
      </c>
      <c r="C427" s="191">
        <v>200</v>
      </c>
      <c r="D427" s="192">
        <v>200</v>
      </c>
      <c r="E427" s="192"/>
      <c r="F427" s="192"/>
      <c r="G427" s="177" t="s">
        <v>682</v>
      </c>
      <c r="H427" s="315"/>
      <c r="I427" s="298"/>
      <c r="J427" s="280"/>
      <c r="L427" s="315">
        <v>0</v>
      </c>
    </row>
    <row r="428" spans="1:12" ht="15">
      <c r="A428" s="198">
        <v>315</v>
      </c>
      <c r="B428" s="192">
        <v>400</v>
      </c>
      <c r="C428" s="192"/>
      <c r="D428" s="192"/>
      <c r="E428" s="192"/>
      <c r="F428" s="192"/>
      <c r="G428" s="177" t="s">
        <v>684</v>
      </c>
      <c r="H428" s="301"/>
      <c r="I428" s="297"/>
      <c r="J428" s="280" t="s">
        <v>171</v>
      </c>
      <c r="L428" s="301">
        <v>0</v>
      </c>
    </row>
    <row r="429" spans="1:12" s="78" customFormat="1" ht="15">
      <c r="A429" s="185">
        <v>320</v>
      </c>
      <c r="B429" s="186">
        <v>0</v>
      </c>
      <c r="C429" s="186">
        <v>0</v>
      </c>
      <c r="D429" s="186">
        <v>0</v>
      </c>
      <c r="E429" s="186">
        <v>0</v>
      </c>
      <c r="F429" s="186">
        <v>0</v>
      </c>
      <c r="G429" s="187" t="s">
        <v>685</v>
      </c>
      <c r="H429" s="313"/>
      <c r="I429" s="307"/>
      <c r="J429" s="271"/>
      <c r="K429" s="79"/>
      <c r="L429" s="313" t="s">
        <v>2</v>
      </c>
    </row>
    <row r="430" spans="1:12" ht="15">
      <c r="A430" s="198">
        <v>320</v>
      </c>
      <c r="B430" s="191">
        <v>100</v>
      </c>
      <c r="C430" s="191"/>
      <c r="D430" s="191"/>
      <c r="E430" s="191"/>
      <c r="F430" s="191"/>
      <c r="G430" s="178" t="s">
        <v>686</v>
      </c>
      <c r="H430" s="314"/>
      <c r="I430" s="308"/>
      <c r="J430" s="280"/>
      <c r="K430" s="190"/>
      <c r="L430" s="314" t="s">
        <v>2</v>
      </c>
    </row>
    <row r="431" spans="1:12" ht="15">
      <c r="A431" s="198">
        <v>320</v>
      </c>
      <c r="B431" s="191">
        <v>100</v>
      </c>
      <c r="C431" s="191">
        <v>100</v>
      </c>
      <c r="D431" s="191"/>
      <c r="E431" s="191"/>
      <c r="F431" s="191"/>
      <c r="G431" s="178" t="s">
        <v>687</v>
      </c>
      <c r="H431" s="314"/>
      <c r="I431" s="308"/>
      <c r="J431" s="280"/>
      <c r="K431" s="190"/>
      <c r="L431" s="314" t="s">
        <v>2</v>
      </c>
    </row>
    <row r="432" spans="1:12" ht="15">
      <c r="A432" s="198">
        <v>320</v>
      </c>
      <c r="B432" s="191">
        <v>100</v>
      </c>
      <c r="C432" s="191">
        <v>100</v>
      </c>
      <c r="D432" s="191">
        <v>100</v>
      </c>
      <c r="E432" s="191"/>
      <c r="F432" s="191"/>
      <c r="G432" s="178" t="s">
        <v>688</v>
      </c>
      <c r="H432" s="314"/>
      <c r="I432" s="308"/>
      <c r="J432" s="280" t="s">
        <v>1853</v>
      </c>
      <c r="K432" s="190"/>
      <c r="L432" s="314" t="s">
        <v>2</v>
      </c>
    </row>
    <row r="433" spans="1:12" s="179" customFormat="1" ht="15" customHeight="1">
      <c r="A433" s="198">
        <v>320</v>
      </c>
      <c r="B433" s="191">
        <v>100</v>
      </c>
      <c r="C433" s="191">
        <v>100</v>
      </c>
      <c r="D433" s="191">
        <v>100</v>
      </c>
      <c r="E433" s="192">
        <v>10</v>
      </c>
      <c r="F433" s="192"/>
      <c r="G433" s="200" t="s">
        <v>689</v>
      </c>
      <c r="H433" s="297">
        <v>28245000</v>
      </c>
      <c r="I433" s="335">
        <v>28228038</v>
      </c>
      <c r="J433" s="280"/>
      <c r="K433" s="282"/>
      <c r="L433" s="301">
        <v>22076524.95</v>
      </c>
    </row>
    <row r="434" spans="1:12" s="179" customFormat="1" ht="15" customHeight="1">
      <c r="A434" s="198">
        <v>320</v>
      </c>
      <c r="B434" s="191">
        <v>100</v>
      </c>
      <c r="C434" s="191">
        <v>100</v>
      </c>
      <c r="D434" s="191">
        <v>100</v>
      </c>
      <c r="E434" s="192">
        <v>20</v>
      </c>
      <c r="F434" s="192"/>
      <c r="G434" s="200" t="s">
        <v>690</v>
      </c>
      <c r="H434" s="297">
        <v>7684000</v>
      </c>
      <c r="I434" s="335">
        <v>7803168</v>
      </c>
      <c r="J434" s="280"/>
      <c r="K434" s="282"/>
      <c r="L434" s="301">
        <v>5644168.05</v>
      </c>
    </row>
    <row r="435" spans="1:12" s="179" customFormat="1" ht="12.75">
      <c r="A435" s="198">
        <v>320</v>
      </c>
      <c r="B435" s="191">
        <v>100</v>
      </c>
      <c r="C435" s="191">
        <v>100</v>
      </c>
      <c r="D435" s="191">
        <v>100</v>
      </c>
      <c r="E435" s="191">
        <v>30</v>
      </c>
      <c r="F435" s="191"/>
      <c r="G435" s="207" t="s">
        <v>691</v>
      </c>
      <c r="H435" s="308"/>
      <c r="I435" s="336"/>
      <c r="J435" s="280"/>
      <c r="K435" s="283"/>
      <c r="L435" s="314"/>
    </row>
    <row r="436" spans="1:12" s="179" customFormat="1" ht="12.75">
      <c r="A436" s="198">
        <v>320</v>
      </c>
      <c r="B436" s="191">
        <v>100</v>
      </c>
      <c r="C436" s="191">
        <v>100</v>
      </c>
      <c r="D436" s="191">
        <v>100</v>
      </c>
      <c r="E436" s="191">
        <v>30</v>
      </c>
      <c r="F436" s="192">
        <v>5</v>
      </c>
      <c r="G436" s="200" t="s">
        <v>692</v>
      </c>
      <c r="H436" s="297">
        <v>2379000</v>
      </c>
      <c r="I436" s="335">
        <v>2569927</v>
      </c>
      <c r="J436" s="280"/>
      <c r="K436" s="283"/>
      <c r="L436" s="301">
        <v>2114172.51</v>
      </c>
    </row>
    <row r="437" spans="1:12" s="179" customFormat="1" ht="12.75">
      <c r="A437" s="198">
        <v>320</v>
      </c>
      <c r="B437" s="191">
        <v>100</v>
      </c>
      <c r="C437" s="191">
        <v>100</v>
      </c>
      <c r="D437" s="191">
        <v>100</v>
      </c>
      <c r="E437" s="191">
        <v>30</v>
      </c>
      <c r="F437" s="192">
        <v>10</v>
      </c>
      <c r="G437" s="200" t="s">
        <v>693</v>
      </c>
      <c r="H437" s="297"/>
      <c r="I437" s="335"/>
      <c r="J437" s="280"/>
      <c r="K437" s="283"/>
      <c r="L437" s="301"/>
    </row>
    <row r="438" spans="1:12" s="179" customFormat="1" ht="12.75">
      <c r="A438" s="198">
        <v>320</v>
      </c>
      <c r="B438" s="191">
        <v>100</v>
      </c>
      <c r="C438" s="191">
        <v>100</v>
      </c>
      <c r="D438" s="191">
        <v>100</v>
      </c>
      <c r="E438" s="191">
        <v>40</v>
      </c>
      <c r="F438" s="191"/>
      <c r="G438" s="207" t="s">
        <v>694</v>
      </c>
      <c r="H438" s="308"/>
      <c r="I438" s="336"/>
      <c r="J438" s="280"/>
      <c r="K438" s="283"/>
      <c r="L438" s="314"/>
    </row>
    <row r="439" spans="1:12" s="179" customFormat="1" ht="12.75">
      <c r="A439" s="198">
        <v>320</v>
      </c>
      <c r="B439" s="191">
        <v>100</v>
      </c>
      <c r="C439" s="191">
        <v>100</v>
      </c>
      <c r="D439" s="191">
        <v>100</v>
      </c>
      <c r="E439" s="191">
        <v>40</v>
      </c>
      <c r="F439" s="192">
        <v>5</v>
      </c>
      <c r="G439" s="200" t="s">
        <v>695</v>
      </c>
      <c r="H439" s="297">
        <v>1100000</v>
      </c>
      <c r="I439" s="335">
        <v>1121335</v>
      </c>
      <c r="J439" s="280"/>
      <c r="K439" s="283"/>
      <c r="L439" s="301">
        <v>995334.85</v>
      </c>
    </row>
    <row r="440" spans="1:12" s="179" customFormat="1" ht="12.75">
      <c r="A440" s="198">
        <v>320</v>
      </c>
      <c r="B440" s="191">
        <v>100</v>
      </c>
      <c r="C440" s="191">
        <v>100</v>
      </c>
      <c r="D440" s="191">
        <v>100</v>
      </c>
      <c r="E440" s="191">
        <v>40</v>
      </c>
      <c r="F440" s="192">
        <v>10</v>
      </c>
      <c r="G440" s="200" t="s">
        <v>696</v>
      </c>
      <c r="H440" s="297"/>
      <c r="I440" s="335"/>
      <c r="J440" s="280"/>
      <c r="K440" s="283"/>
      <c r="L440" s="301"/>
    </row>
    <row r="441" spans="1:12" s="179" customFormat="1" ht="12.75">
      <c r="A441" s="198">
        <v>320</v>
      </c>
      <c r="B441" s="191">
        <v>100</v>
      </c>
      <c r="C441" s="191">
        <v>100</v>
      </c>
      <c r="D441" s="191">
        <v>100</v>
      </c>
      <c r="E441" s="191">
        <v>50</v>
      </c>
      <c r="F441" s="191"/>
      <c r="G441" s="207" t="s">
        <v>697</v>
      </c>
      <c r="H441" s="308"/>
      <c r="I441" s="336"/>
      <c r="J441" s="280"/>
      <c r="K441" s="283"/>
      <c r="L441" s="314"/>
    </row>
    <row r="442" spans="1:12" s="179" customFormat="1" ht="12.75">
      <c r="A442" s="198">
        <v>320</v>
      </c>
      <c r="B442" s="191">
        <v>100</v>
      </c>
      <c r="C442" s="191">
        <v>100</v>
      </c>
      <c r="D442" s="191">
        <v>100</v>
      </c>
      <c r="E442" s="191">
        <v>50</v>
      </c>
      <c r="F442" s="192">
        <v>5</v>
      </c>
      <c r="G442" s="200" t="s">
        <v>700</v>
      </c>
      <c r="H442" s="297"/>
      <c r="I442" s="335"/>
      <c r="J442" s="280"/>
      <c r="K442" s="283"/>
      <c r="L442" s="301"/>
    </row>
    <row r="443" spans="1:12" s="179" customFormat="1" ht="12.75">
      <c r="A443" s="198">
        <v>320</v>
      </c>
      <c r="B443" s="191">
        <v>100</v>
      </c>
      <c r="C443" s="191">
        <v>100</v>
      </c>
      <c r="D443" s="191">
        <v>100</v>
      </c>
      <c r="E443" s="191">
        <v>50</v>
      </c>
      <c r="F443" s="192">
        <v>10</v>
      </c>
      <c r="G443" s="200" t="s">
        <v>701</v>
      </c>
      <c r="H443" s="297"/>
      <c r="I443" s="335"/>
      <c r="J443" s="280"/>
      <c r="K443" s="283"/>
      <c r="L443" s="301"/>
    </row>
    <row r="444" spans="1:12" s="179" customFormat="1" ht="12.75">
      <c r="A444" s="198">
        <v>320</v>
      </c>
      <c r="B444" s="191">
        <v>100</v>
      </c>
      <c r="C444" s="191">
        <v>100</v>
      </c>
      <c r="D444" s="191">
        <v>100</v>
      </c>
      <c r="E444" s="191">
        <v>50</v>
      </c>
      <c r="F444" s="192">
        <v>15</v>
      </c>
      <c r="G444" s="200" t="s">
        <v>698</v>
      </c>
      <c r="H444" s="297">
        <v>170000</v>
      </c>
      <c r="I444" s="335">
        <v>169182</v>
      </c>
      <c r="J444" s="280"/>
      <c r="K444" s="283"/>
      <c r="L444" s="301">
        <v>103182.47</v>
      </c>
    </row>
    <row r="445" spans="1:12" s="179" customFormat="1" ht="12.75">
      <c r="A445" s="198">
        <v>320</v>
      </c>
      <c r="B445" s="191">
        <v>100</v>
      </c>
      <c r="C445" s="191">
        <v>100</v>
      </c>
      <c r="D445" s="191">
        <v>100</v>
      </c>
      <c r="E445" s="191">
        <v>50</v>
      </c>
      <c r="F445" s="192">
        <v>20</v>
      </c>
      <c r="G445" s="200" t="s">
        <v>699</v>
      </c>
      <c r="H445" s="297"/>
      <c r="I445" s="335"/>
      <c r="J445" s="280"/>
      <c r="K445" s="283"/>
      <c r="L445" s="301"/>
    </row>
    <row r="446" spans="1:12" s="179" customFormat="1" ht="12.75">
      <c r="A446" s="198">
        <v>320</v>
      </c>
      <c r="B446" s="191">
        <v>100</v>
      </c>
      <c r="C446" s="191">
        <v>100</v>
      </c>
      <c r="D446" s="191">
        <v>100</v>
      </c>
      <c r="E446" s="191">
        <v>90</v>
      </c>
      <c r="F446" s="191"/>
      <c r="G446" s="207" t="s">
        <v>702</v>
      </c>
      <c r="H446" s="308"/>
      <c r="I446" s="336"/>
      <c r="J446" s="280"/>
      <c r="K446" s="283"/>
      <c r="L446" s="314"/>
    </row>
    <row r="447" spans="1:12" s="179" customFormat="1" ht="12.75">
      <c r="A447" s="198">
        <v>320</v>
      </c>
      <c r="B447" s="191">
        <v>100</v>
      </c>
      <c r="C447" s="191">
        <v>100</v>
      </c>
      <c r="D447" s="191">
        <v>100</v>
      </c>
      <c r="E447" s="191">
        <v>90</v>
      </c>
      <c r="F447" s="192">
        <v>5</v>
      </c>
      <c r="G447" s="200" t="s">
        <v>703</v>
      </c>
      <c r="H447" s="297">
        <v>11168000</v>
      </c>
      <c r="I447" s="335">
        <v>11252164</v>
      </c>
      <c r="J447" s="280"/>
      <c r="K447" s="283"/>
      <c r="L447" s="301">
        <v>8729400.63</v>
      </c>
    </row>
    <row r="448" spans="1:12" s="179" customFormat="1" ht="12.75">
      <c r="A448" s="198">
        <v>320</v>
      </c>
      <c r="B448" s="191">
        <v>100</v>
      </c>
      <c r="C448" s="191">
        <v>100</v>
      </c>
      <c r="D448" s="191">
        <v>100</v>
      </c>
      <c r="E448" s="191">
        <v>90</v>
      </c>
      <c r="F448" s="192">
        <v>10</v>
      </c>
      <c r="G448" s="200" t="s">
        <v>704</v>
      </c>
      <c r="H448" s="297"/>
      <c r="I448" s="335"/>
      <c r="J448" s="280"/>
      <c r="K448" s="283"/>
      <c r="L448" s="301"/>
    </row>
    <row r="449" spans="1:12" ht="15">
      <c r="A449" s="198">
        <v>320</v>
      </c>
      <c r="B449" s="191">
        <v>100</v>
      </c>
      <c r="C449" s="191">
        <v>100</v>
      </c>
      <c r="D449" s="191">
        <v>200</v>
      </c>
      <c r="E449" s="191"/>
      <c r="F449" s="191"/>
      <c r="G449" s="178" t="s">
        <v>705</v>
      </c>
      <c r="H449" s="308"/>
      <c r="I449" s="336"/>
      <c r="J449" s="280" t="s">
        <v>1856</v>
      </c>
      <c r="K449" s="190"/>
      <c r="L449" s="314"/>
    </row>
    <row r="450" spans="1:12" ht="15">
      <c r="A450" s="198">
        <v>320</v>
      </c>
      <c r="B450" s="191">
        <v>100</v>
      </c>
      <c r="C450" s="191">
        <v>100</v>
      </c>
      <c r="D450" s="191">
        <v>200</v>
      </c>
      <c r="E450" s="192">
        <v>10</v>
      </c>
      <c r="F450" s="192"/>
      <c r="G450" s="200" t="s">
        <v>689</v>
      </c>
      <c r="H450" s="297">
        <v>2666000</v>
      </c>
      <c r="I450" s="335">
        <v>2377786</v>
      </c>
      <c r="J450" s="280"/>
      <c r="K450" s="190"/>
      <c r="L450" s="301">
        <v>2055058.8</v>
      </c>
    </row>
    <row r="451" spans="1:12" s="179" customFormat="1" ht="12.75">
      <c r="A451" s="198">
        <v>320</v>
      </c>
      <c r="B451" s="191">
        <v>100</v>
      </c>
      <c r="C451" s="191">
        <v>100</v>
      </c>
      <c r="D451" s="191">
        <v>200</v>
      </c>
      <c r="E451" s="192">
        <v>20</v>
      </c>
      <c r="F451" s="192"/>
      <c r="G451" s="200" t="s">
        <v>690</v>
      </c>
      <c r="H451" s="297">
        <v>577000</v>
      </c>
      <c r="I451" s="335">
        <v>455564</v>
      </c>
      <c r="J451" s="280"/>
      <c r="K451" s="283"/>
      <c r="L451" s="301">
        <v>403563.79</v>
      </c>
    </row>
    <row r="452" spans="1:12" ht="15">
      <c r="A452" s="198">
        <v>320</v>
      </c>
      <c r="B452" s="191">
        <v>100</v>
      </c>
      <c r="C452" s="191">
        <v>100</v>
      </c>
      <c r="D452" s="191">
        <v>200</v>
      </c>
      <c r="E452" s="191">
        <v>30</v>
      </c>
      <c r="F452" s="191"/>
      <c r="G452" s="207" t="s">
        <v>691</v>
      </c>
      <c r="H452" s="308"/>
      <c r="I452" s="336"/>
      <c r="J452" s="280"/>
      <c r="L452" s="314"/>
    </row>
    <row r="453" spans="1:12" ht="15">
      <c r="A453" s="198">
        <v>320</v>
      </c>
      <c r="B453" s="191">
        <v>100</v>
      </c>
      <c r="C453" s="191">
        <v>100</v>
      </c>
      <c r="D453" s="191">
        <v>200</v>
      </c>
      <c r="E453" s="191">
        <v>30</v>
      </c>
      <c r="F453" s="192">
        <v>5</v>
      </c>
      <c r="G453" s="200" t="s">
        <v>692</v>
      </c>
      <c r="H453" s="297">
        <v>374000</v>
      </c>
      <c r="I453" s="335">
        <v>298735</v>
      </c>
      <c r="J453" s="280"/>
      <c r="L453" s="301">
        <v>297505.93</v>
      </c>
    </row>
    <row r="454" spans="1:12" ht="15">
      <c r="A454" s="198">
        <v>320</v>
      </c>
      <c r="B454" s="191">
        <v>100</v>
      </c>
      <c r="C454" s="191">
        <v>100</v>
      </c>
      <c r="D454" s="191">
        <v>200</v>
      </c>
      <c r="E454" s="191">
        <v>30</v>
      </c>
      <c r="F454" s="192">
        <v>10</v>
      </c>
      <c r="G454" s="200" t="s">
        <v>693</v>
      </c>
      <c r="H454" s="297"/>
      <c r="I454" s="335"/>
      <c r="J454" s="280"/>
      <c r="L454" s="301"/>
    </row>
    <row r="455" spans="1:12" ht="15">
      <c r="A455" s="198">
        <v>320</v>
      </c>
      <c r="B455" s="191">
        <v>100</v>
      </c>
      <c r="C455" s="191">
        <v>100</v>
      </c>
      <c r="D455" s="191">
        <v>200</v>
      </c>
      <c r="E455" s="191">
        <v>40</v>
      </c>
      <c r="F455" s="191"/>
      <c r="G455" s="207" t="s">
        <v>694</v>
      </c>
      <c r="H455" s="308"/>
      <c r="I455" s="336"/>
      <c r="J455" s="280"/>
      <c r="L455" s="314"/>
    </row>
    <row r="456" spans="1:12" ht="15">
      <c r="A456" s="198">
        <v>320</v>
      </c>
      <c r="B456" s="191">
        <v>100</v>
      </c>
      <c r="C456" s="191">
        <v>100</v>
      </c>
      <c r="D456" s="191">
        <v>200</v>
      </c>
      <c r="E456" s="191">
        <v>40</v>
      </c>
      <c r="F456" s="192">
        <v>5</v>
      </c>
      <c r="G456" s="200" t="s">
        <v>695</v>
      </c>
      <c r="H456" s="297">
        <v>195000</v>
      </c>
      <c r="I456" s="335">
        <v>174119</v>
      </c>
      <c r="J456" s="280"/>
      <c r="L456" s="301">
        <v>171118.74</v>
      </c>
    </row>
    <row r="457" spans="1:12" s="179" customFormat="1" ht="12.75">
      <c r="A457" s="198">
        <v>320</v>
      </c>
      <c r="B457" s="191">
        <v>100</v>
      </c>
      <c r="C457" s="191">
        <v>100</v>
      </c>
      <c r="D457" s="191">
        <v>200</v>
      </c>
      <c r="E457" s="191">
        <v>40</v>
      </c>
      <c r="F457" s="192">
        <v>10</v>
      </c>
      <c r="G457" s="200" t="s">
        <v>696</v>
      </c>
      <c r="H457" s="297"/>
      <c r="I457" s="335"/>
      <c r="J457" s="280"/>
      <c r="K457" s="283"/>
      <c r="L457" s="301"/>
    </row>
    <row r="458" spans="1:12" s="179" customFormat="1" ht="12.75">
      <c r="A458" s="198">
        <v>320</v>
      </c>
      <c r="B458" s="191">
        <v>100</v>
      </c>
      <c r="C458" s="191">
        <v>100</v>
      </c>
      <c r="D458" s="191">
        <v>200</v>
      </c>
      <c r="E458" s="191">
        <v>50</v>
      </c>
      <c r="F458" s="191"/>
      <c r="G458" s="207" t="s">
        <v>697</v>
      </c>
      <c r="H458" s="308"/>
      <c r="I458" s="336"/>
      <c r="J458" s="280"/>
      <c r="K458" s="283"/>
      <c r="L458" s="314"/>
    </row>
    <row r="459" spans="1:12" s="179" customFormat="1" ht="12.75">
      <c r="A459" s="198">
        <v>320</v>
      </c>
      <c r="B459" s="191">
        <v>100</v>
      </c>
      <c r="C459" s="191">
        <v>100</v>
      </c>
      <c r="D459" s="191">
        <v>200</v>
      </c>
      <c r="E459" s="191">
        <v>50</v>
      </c>
      <c r="F459" s="192">
        <v>5</v>
      </c>
      <c r="G459" s="200" t="s">
        <v>700</v>
      </c>
      <c r="H459" s="297"/>
      <c r="I459" s="335"/>
      <c r="J459" s="280"/>
      <c r="K459" s="283"/>
      <c r="L459" s="301"/>
    </row>
    <row r="460" spans="1:12" s="179" customFormat="1" ht="12.75">
      <c r="A460" s="198">
        <v>320</v>
      </c>
      <c r="B460" s="191">
        <v>100</v>
      </c>
      <c r="C460" s="191">
        <v>100</v>
      </c>
      <c r="D460" s="191">
        <v>200</v>
      </c>
      <c r="E460" s="191">
        <v>50</v>
      </c>
      <c r="F460" s="192">
        <v>10</v>
      </c>
      <c r="G460" s="200" t="s">
        <v>701</v>
      </c>
      <c r="H460" s="297"/>
      <c r="I460" s="335"/>
      <c r="J460" s="280"/>
      <c r="K460" s="283"/>
      <c r="L460" s="301"/>
    </row>
    <row r="461" spans="1:12" s="179" customFormat="1" ht="12.75">
      <c r="A461" s="198">
        <v>320</v>
      </c>
      <c r="B461" s="191">
        <v>100</v>
      </c>
      <c r="C461" s="191">
        <v>100</v>
      </c>
      <c r="D461" s="191">
        <v>200</v>
      </c>
      <c r="E461" s="191">
        <v>50</v>
      </c>
      <c r="F461" s="192">
        <v>15</v>
      </c>
      <c r="G461" s="200" t="s">
        <v>698</v>
      </c>
      <c r="H461" s="297">
        <v>18000</v>
      </c>
      <c r="I461" s="335">
        <v>17907</v>
      </c>
      <c r="J461" s="280"/>
      <c r="K461" s="283"/>
      <c r="L461" s="301">
        <v>16907</v>
      </c>
    </row>
    <row r="462" spans="1:12" s="179" customFormat="1" ht="12.75">
      <c r="A462" s="198">
        <v>320</v>
      </c>
      <c r="B462" s="191">
        <v>100</v>
      </c>
      <c r="C462" s="191">
        <v>100</v>
      </c>
      <c r="D462" s="191">
        <v>200</v>
      </c>
      <c r="E462" s="191">
        <v>50</v>
      </c>
      <c r="F462" s="192">
        <v>20</v>
      </c>
      <c r="G462" s="200" t="s">
        <v>699</v>
      </c>
      <c r="H462" s="297">
        <v>12000</v>
      </c>
      <c r="I462" s="335">
        <v>12004</v>
      </c>
      <c r="J462" s="280"/>
      <c r="K462" s="283"/>
      <c r="L462" s="301">
        <v>12000</v>
      </c>
    </row>
    <row r="463" spans="1:12" s="179" customFormat="1" ht="12.75">
      <c r="A463" s="198">
        <v>320</v>
      </c>
      <c r="B463" s="191">
        <v>100</v>
      </c>
      <c r="C463" s="191">
        <v>100</v>
      </c>
      <c r="D463" s="191">
        <v>200</v>
      </c>
      <c r="E463" s="191">
        <v>90</v>
      </c>
      <c r="F463" s="191"/>
      <c r="G463" s="207" t="s">
        <v>702</v>
      </c>
      <c r="H463" s="308"/>
      <c r="I463" s="336"/>
      <c r="J463" s="280"/>
      <c r="K463" s="283"/>
      <c r="L463" s="314"/>
    </row>
    <row r="464" spans="1:12" s="179" customFormat="1" ht="12.75">
      <c r="A464" s="198">
        <v>320</v>
      </c>
      <c r="B464" s="191">
        <v>100</v>
      </c>
      <c r="C464" s="191">
        <v>100</v>
      </c>
      <c r="D464" s="191">
        <v>200</v>
      </c>
      <c r="E464" s="191">
        <v>90</v>
      </c>
      <c r="F464" s="192">
        <v>5</v>
      </c>
      <c r="G464" s="200" t="s">
        <v>703</v>
      </c>
      <c r="H464" s="297">
        <v>1069000</v>
      </c>
      <c r="I464" s="335">
        <v>931423</v>
      </c>
      <c r="J464" s="280"/>
      <c r="K464" s="283"/>
      <c r="L464" s="301">
        <v>819629.23</v>
      </c>
    </row>
    <row r="465" spans="1:12" s="179" customFormat="1" ht="12.75">
      <c r="A465" s="198">
        <v>320</v>
      </c>
      <c r="B465" s="191">
        <v>100</v>
      </c>
      <c r="C465" s="191">
        <v>100</v>
      </c>
      <c r="D465" s="191">
        <v>200</v>
      </c>
      <c r="E465" s="191">
        <v>90</v>
      </c>
      <c r="F465" s="192">
        <v>10</v>
      </c>
      <c r="G465" s="200" t="s">
        <v>704</v>
      </c>
      <c r="H465" s="297"/>
      <c r="I465" s="335"/>
      <c r="J465" s="280"/>
      <c r="K465" s="283"/>
      <c r="L465" s="301"/>
    </row>
    <row r="466" spans="1:12" ht="15">
      <c r="A466" s="198">
        <v>320</v>
      </c>
      <c r="B466" s="191">
        <v>100</v>
      </c>
      <c r="C466" s="191">
        <v>100</v>
      </c>
      <c r="D466" s="192">
        <v>300</v>
      </c>
      <c r="E466" s="192"/>
      <c r="F466" s="192"/>
      <c r="G466" s="177" t="s">
        <v>706</v>
      </c>
      <c r="H466" s="297"/>
      <c r="I466" s="335">
        <v>19000</v>
      </c>
      <c r="J466" s="280" t="s">
        <v>1858</v>
      </c>
      <c r="K466" s="190"/>
      <c r="L466" s="301"/>
    </row>
    <row r="467" spans="1:12" ht="15">
      <c r="A467" s="198">
        <v>320</v>
      </c>
      <c r="B467" s="191">
        <v>100</v>
      </c>
      <c r="C467" s="191">
        <v>200</v>
      </c>
      <c r="D467" s="191"/>
      <c r="E467" s="191"/>
      <c r="F467" s="191"/>
      <c r="G467" s="178" t="s">
        <v>707</v>
      </c>
      <c r="H467" s="308"/>
      <c r="I467" s="336"/>
      <c r="J467" s="280"/>
      <c r="K467" s="190"/>
      <c r="L467" s="314"/>
    </row>
    <row r="468" spans="1:12" ht="15">
      <c r="A468" s="198">
        <v>320</v>
      </c>
      <c r="B468" s="191">
        <v>100</v>
      </c>
      <c r="C468" s="191">
        <v>200</v>
      </c>
      <c r="D468" s="191">
        <v>100</v>
      </c>
      <c r="E468" s="191"/>
      <c r="F468" s="191"/>
      <c r="G468" s="178" t="s">
        <v>1451</v>
      </c>
      <c r="H468" s="308"/>
      <c r="I468" s="336"/>
      <c r="J468" s="280" t="s">
        <v>1862</v>
      </c>
      <c r="K468" s="190"/>
      <c r="L468" s="314"/>
    </row>
    <row r="469" spans="1:12" ht="15">
      <c r="A469" s="198">
        <v>320</v>
      </c>
      <c r="B469" s="191">
        <v>100</v>
      </c>
      <c r="C469" s="191">
        <v>200</v>
      </c>
      <c r="D469" s="191">
        <v>100</v>
      </c>
      <c r="E469" s="192">
        <v>10</v>
      </c>
      <c r="F469" s="192"/>
      <c r="G469" s="200" t="s">
        <v>689</v>
      </c>
      <c r="H469" s="297">
        <v>3625000</v>
      </c>
      <c r="I469" s="335">
        <v>4025488</v>
      </c>
      <c r="J469" s="280"/>
      <c r="K469" s="190"/>
      <c r="L469" s="301">
        <v>1219087.37</v>
      </c>
    </row>
    <row r="470" spans="1:12" s="179" customFormat="1" ht="12.75">
      <c r="A470" s="198">
        <v>320</v>
      </c>
      <c r="B470" s="191">
        <v>100</v>
      </c>
      <c r="C470" s="191">
        <v>200</v>
      </c>
      <c r="D470" s="191">
        <v>100</v>
      </c>
      <c r="E470" s="192">
        <v>20</v>
      </c>
      <c r="F470" s="192"/>
      <c r="G470" s="200" t="s">
        <v>690</v>
      </c>
      <c r="H470" s="297">
        <v>630000</v>
      </c>
      <c r="I470" s="335">
        <v>625721</v>
      </c>
      <c r="J470" s="280"/>
      <c r="K470" s="283"/>
      <c r="L470" s="301">
        <v>237721.27</v>
      </c>
    </row>
    <row r="471" spans="1:12" s="179" customFormat="1" ht="12.75">
      <c r="A471" s="198">
        <v>320</v>
      </c>
      <c r="B471" s="191">
        <v>100</v>
      </c>
      <c r="C471" s="191">
        <v>200</v>
      </c>
      <c r="D471" s="191">
        <v>100</v>
      </c>
      <c r="E471" s="192">
        <v>30</v>
      </c>
      <c r="F471" s="192"/>
      <c r="G471" s="200" t="s">
        <v>1452</v>
      </c>
      <c r="H471" s="297">
        <v>410000</v>
      </c>
      <c r="I471" s="335">
        <v>468514</v>
      </c>
      <c r="J471" s="280"/>
      <c r="K471" s="283"/>
      <c r="L471" s="301">
        <v>145075.3</v>
      </c>
    </row>
    <row r="472" spans="1:12" s="179" customFormat="1" ht="12.75">
      <c r="A472" s="198">
        <v>320</v>
      </c>
      <c r="B472" s="191">
        <v>100</v>
      </c>
      <c r="C472" s="191">
        <v>200</v>
      </c>
      <c r="D472" s="191">
        <v>100</v>
      </c>
      <c r="E472" s="192">
        <v>40</v>
      </c>
      <c r="F472" s="192"/>
      <c r="G472" s="200" t="s">
        <v>1453</v>
      </c>
      <c r="H472" s="297">
        <v>67000</v>
      </c>
      <c r="I472" s="335">
        <v>57073</v>
      </c>
      <c r="J472" s="280"/>
      <c r="K472" s="283"/>
      <c r="L472" s="301">
        <v>50072.66</v>
      </c>
    </row>
    <row r="473" spans="1:12" s="179" customFormat="1" ht="12.75">
      <c r="A473" s="198">
        <v>320</v>
      </c>
      <c r="B473" s="191">
        <v>100</v>
      </c>
      <c r="C473" s="191">
        <v>200</v>
      </c>
      <c r="D473" s="191">
        <v>100</v>
      </c>
      <c r="E473" s="191">
        <v>50</v>
      </c>
      <c r="F473" s="191"/>
      <c r="G473" s="207" t="s">
        <v>516</v>
      </c>
      <c r="H473" s="308"/>
      <c r="I473" s="336"/>
      <c r="J473" s="280"/>
      <c r="K473" s="283"/>
      <c r="L473" s="314"/>
    </row>
    <row r="474" spans="1:12" s="179" customFormat="1" ht="12.75">
      <c r="A474" s="198">
        <v>320</v>
      </c>
      <c r="B474" s="191">
        <v>100</v>
      </c>
      <c r="C474" s="191">
        <v>200</v>
      </c>
      <c r="D474" s="191">
        <v>100</v>
      </c>
      <c r="E474" s="191">
        <v>50</v>
      </c>
      <c r="F474" s="192">
        <v>5</v>
      </c>
      <c r="G474" s="200" t="s">
        <v>700</v>
      </c>
      <c r="H474" s="297"/>
      <c r="I474" s="335"/>
      <c r="J474" s="280"/>
      <c r="K474" s="283"/>
      <c r="L474" s="301"/>
    </row>
    <row r="475" spans="1:12" s="179" customFormat="1" ht="12.75">
      <c r="A475" s="198">
        <v>320</v>
      </c>
      <c r="B475" s="191">
        <v>100</v>
      </c>
      <c r="C475" s="191">
        <v>200</v>
      </c>
      <c r="D475" s="191">
        <v>100</v>
      </c>
      <c r="E475" s="191">
        <v>50</v>
      </c>
      <c r="F475" s="192">
        <v>10</v>
      </c>
      <c r="G475" s="200" t="s">
        <v>701</v>
      </c>
      <c r="H475" s="297"/>
      <c r="I475" s="335"/>
      <c r="J475" s="280"/>
      <c r="K475" s="283"/>
      <c r="L475" s="301"/>
    </row>
    <row r="476" spans="1:12" s="179" customFormat="1" ht="12.75">
      <c r="A476" s="198">
        <v>320</v>
      </c>
      <c r="B476" s="191">
        <v>100</v>
      </c>
      <c r="C476" s="191">
        <v>200</v>
      </c>
      <c r="D476" s="191">
        <v>100</v>
      </c>
      <c r="E476" s="191">
        <v>50</v>
      </c>
      <c r="F476" s="192">
        <v>15</v>
      </c>
      <c r="G476" s="200" t="s">
        <v>517</v>
      </c>
      <c r="H476" s="297">
        <v>37000</v>
      </c>
      <c r="I476" s="335">
        <v>37331</v>
      </c>
      <c r="J476" s="280"/>
      <c r="K476" s="283"/>
      <c r="L476" s="301">
        <v>2330.9</v>
      </c>
    </row>
    <row r="477" spans="1:12" s="179" customFormat="1" ht="12.75">
      <c r="A477" s="198">
        <v>320</v>
      </c>
      <c r="B477" s="191">
        <v>100</v>
      </c>
      <c r="C477" s="191">
        <v>200</v>
      </c>
      <c r="D477" s="191">
        <v>100</v>
      </c>
      <c r="E477" s="192">
        <v>90</v>
      </c>
      <c r="F477" s="192"/>
      <c r="G477" s="200" t="s">
        <v>1454</v>
      </c>
      <c r="H477" s="297">
        <v>1314000</v>
      </c>
      <c r="I477" s="335">
        <v>1464687</v>
      </c>
      <c r="J477" s="280"/>
      <c r="K477" s="283"/>
      <c r="L477" s="301">
        <v>459891.93</v>
      </c>
    </row>
    <row r="478" spans="1:12" ht="15">
      <c r="A478" s="198">
        <v>320</v>
      </c>
      <c r="B478" s="191">
        <v>100</v>
      </c>
      <c r="C478" s="191">
        <v>200</v>
      </c>
      <c r="D478" s="191">
        <v>200</v>
      </c>
      <c r="E478" s="191"/>
      <c r="F478" s="191"/>
      <c r="G478" s="178" t="s">
        <v>1455</v>
      </c>
      <c r="H478" s="308"/>
      <c r="I478" s="336"/>
      <c r="J478" s="280" t="s">
        <v>1864</v>
      </c>
      <c r="K478" s="190"/>
      <c r="L478" s="314"/>
    </row>
    <row r="479" spans="1:12" s="179" customFormat="1" ht="12.75">
      <c r="A479" s="198">
        <v>320</v>
      </c>
      <c r="B479" s="191">
        <v>100</v>
      </c>
      <c r="C479" s="191">
        <v>200</v>
      </c>
      <c r="D479" s="191">
        <v>200</v>
      </c>
      <c r="E479" s="192">
        <v>10</v>
      </c>
      <c r="F479" s="192"/>
      <c r="G479" s="200" t="s">
        <v>689</v>
      </c>
      <c r="H479" s="297">
        <v>869000</v>
      </c>
      <c r="I479" s="335">
        <v>300214</v>
      </c>
      <c r="J479" s="280"/>
      <c r="K479" s="283"/>
      <c r="L479" s="301">
        <v>302213.77</v>
      </c>
    </row>
    <row r="480" spans="1:12" s="179" customFormat="1" ht="12.75">
      <c r="A480" s="198">
        <v>320</v>
      </c>
      <c r="B480" s="191">
        <v>100</v>
      </c>
      <c r="C480" s="191">
        <v>200</v>
      </c>
      <c r="D480" s="191">
        <v>200</v>
      </c>
      <c r="E480" s="192">
        <v>20</v>
      </c>
      <c r="F480" s="192"/>
      <c r="G480" s="200" t="s">
        <v>690</v>
      </c>
      <c r="H480" s="297">
        <v>15000</v>
      </c>
      <c r="I480" s="335">
        <v>25574</v>
      </c>
      <c r="J480" s="280"/>
      <c r="K480" s="283"/>
      <c r="L480" s="301">
        <v>15000</v>
      </c>
    </row>
    <row r="481" spans="1:12" s="179" customFormat="1" ht="12.75">
      <c r="A481" s="198">
        <v>320</v>
      </c>
      <c r="B481" s="191">
        <v>100</v>
      </c>
      <c r="C481" s="191">
        <v>200</v>
      </c>
      <c r="D481" s="191">
        <v>200</v>
      </c>
      <c r="E481" s="192">
        <v>30</v>
      </c>
      <c r="F481" s="192"/>
      <c r="G481" s="200" t="s">
        <v>1452</v>
      </c>
      <c r="H481" s="297">
        <v>132000</v>
      </c>
      <c r="I481" s="335">
        <v>47275</v>
      </c>
      <c r="J481" s="280"/>
      <c r="K481" s="283"/>
      <c r="L481" s="301">
        <v>46788.84</v>
      </c>
    </row>
    <row r="482" spans="1:12" s="179" customFormat="1" ht="12.75">
      <c r="A482" s="198">
        <v>320</v>
      </c>
      <c r="B482" s="191">
        <v>100</v>
      </c>
      <c r="C482" s="191">
        <v>200</v>
      </c>
      <c r="D482" s="191">
        <v>200</v>
      </c>
      <c r="E482" s="192">
        <v>40</v>
      </c>
      <c r="F482" s="192"/>
      <c r="G482" s="200" t="s">
        <v>1453</v>
      </c>
      <c r="H482" s="297">
        <v>4000</v>
      </c>
      <c r="I482" s="335">
        <v>3202</v>
      </c>
      <c r="J482" s="280"/>
      <c r="K482" s="283"/>
      <c r="L482" s="301">
        <v>3201.8</v>
      </c>
    </row>
    <row r="483" spans="1:12" s="179" customFormat="1" ht="12.75">
      <c r="A483" s="198">
        <v>320</v>
      </c>
      <c r="B483" s="191">
        <v>100</v>
      </c>
      <c r="C483" s="191">
        <v>200</v>
      </c>
      <c r="D483" s="191">
        <v>200</v>
      </c>
      <c r="E483" s="191">
        <v>50</v>
      </c>
      <c r="F483" s="191"/>
      <c r="G483" s="207" t="s">
        <v>516</v>
      </c>
      <c r="H483" s="308"/>
      <c r="I483" s="336"/>
      <c r="J483" s="280"/>
      <c r="K483" s="283"/>
      <c r="L483" s="314"/>
    </row>
    <row r="484" spans="1:12" s="179" customFormat="1" ht="12.75">
      <c r="A484" s="198">
        <v>320</v>
      </c>
      <c r="B484" s="191">
        <v>100</v>
      </c>
      <c r="C484" s="191">
        <v>200</v>
      </c>
      <c r="D484" s="191">
        <v>200</v>
      </c>
      <c r="E484" s="191">
        <v>50</v>
      </c>
      <c r="F484" s="192">
        <v>5</v>
      </c>
      <c r="G484" s="200" t="s">
        <v>700</v>
      </c>
      <c r="H484" s="297"/>
      <c r="I484" s="335"/>
      <c r="J484" s="280"/>
      <c r="K484" s="283"/>
      <c r="L484" s="301"/>
    </row>
    <row r="485" spans="1:12" s="179" customFormat="1" ht="12.75">
      <c r="A485" s="198">
        <v>320</v>
      </c>
      <c r="B485" s="191">
        <v>100</v>
      </c>
      <c r="C485" s="191">
        <v>200</v>
      </c>
      <c r="D485" s="191">
        <v>200</v>
      </c>
      <c r="E485" s="191">
        <v>50</v>
      </c>
      <c r="F485" s="192">
        <v>10</v>
      </c>
      <c r="G485" s="200" t="s">
        <v>701</v>
      </c>
      <c r="H485" s="297"/>
      <c r="I485" s="335"/>
      <c r="J485" s="280"/>
      <c r="K485" s="283"/>
      <c r="L485" s="301"/>
    </row>
    <row r="486" spans="1:12" s="179" customFormat="1" ht="12.75">
      <c r="A486" s="198">
        <v>320</v>
      </c>
      <c r="B486" s="191">
        <v>100</v>
      </c>
      <c r="C486" s="191">
        <v>200</v>
      </c>
      <c r="D486" s="191">
        <v>200</v>
      </c>
      <c r="E486" s="191">
        <v>50</v>
      </c>
      <c r="F486" s="192">
        <v>15</v>
      </c>
      <c r="G486" s="200" t="s">
        <v>517</v>
      </c>
      <c r="H486" s="297"/>
      <c r="I486" s="335">
        <v>622</v>
      </c>
      <c r="J486" s="280"/>
      <c r="K486" s="283"/>
      <c r="L486" s="301">
        <v>0</v>
      </c>
    </row>
    <row r="487" spans="1:12" s="179" customFormat="1" ht="12.75">
      <c r="A487" s="198">
        <v>320</v>
      </c>
      <c r="B487" s="191">
        <v>100</v>
      </c>
      <c r="C487" s="191">
        <v>200</v>
      </c>
      <c r="D487" s="191">
        <v>200</v>
      </c>
      <c r="E487" s="192">
        <v>90</v>
      </c>
      <c r="F487" s="192"/>
      <c r="G487" s="200" t="s">
        <v>1454</v>
      </c>
      <c r="H487" s="297">
        <v>314000</v>
      </c>
      <c r="I487" s="335">
        <v>110683</v>
      </c>
      <c r="J487" s="280"/>
      <c r="K487" s="283"/>
      <c r="L487" s="301">
        <v>110682.58</v>
      </c>
    </row>
    <row r="488" spans="1:12" s="179" customFormat="1" ht="12.75">
      <c r="A488" s="198">
        <v>320</v>
      </c>
      <c r="B488" s="191">
        <v>100</v>
      </c>
      <c r="C488" s="191">
        <v>200</v>
      </c>
      <c r="D488" s="192">
        <v>300</v>
      </c>
      <c r="E488" s="192"/>
      <c r="F488" s="192"/>
      <c r="G488" s="177" t="s">
        <v>706</v>
      </c>
      <c r="H488" s="297"/>
      <c r="I488" s="335"/>
      <c r="J488" s="280" t="s">
        <v>1866</v>
      </c>
      <c r="K488" s="283"/>
      <c r="L488" s="301"/>
    </row>
    <row r="489" spans="1:12" ht="15">
      <c r="A489" s="198">
        <v>320</v>
      </c>
      <c r="B489" s="191">
        <v>200</v>
      </c>
      <c r="C489" s="191"/>
      <c r="D489" s="191"/>
      <c r="E489" s="191"/>
      <c r="F489" s="191"/>
      <c r="G489" s="194" t="s">
        <v>1456</v>
      </c>
      <c r="H489" s="308"/>
      <c r="I489" s="336"/>
      <c r="J489" s="280"/>
      <c r="K489" s="190"/>
      <c r="L489" s="314"/>
    </row>
    <row r="490" spans="1:12" ht="15">
      <c r="A490" s="198">
        <v>320</v>
      </c>
      <c r="B490" s="191">
        <v>200</v>
      </c>
      <c r="C490" s="191">
        <v>100</v>
      </c>
      <c r="D490" s="191"/>
      <c r="E490" s="191"/>
      <c r="F490" s="191"/>
      <c r="G490" s="178" t="s">
        <v>1457</v>
      </c>
      <c r="H490" s="308"/>
      <c r="I490" s="336"/>
      <c r="J490" s="280" t="s">
        <v>1870</v>
      </c>
      <c r="K490" s="190"/>
      <c r="L490" s="314"/>
    </row>
    <row r="491" spans="1:12" s="179" customFormat="1" ht="12.75">
      <c r="A491" s="198">
        <v>320</v>
      </c>
      <c r="B491" s="191">
        <v>200</v>
      </c>
      <c r="C491" s="191">
        <v>100</v>
      </c>
      <c r="D491" s="192">
        <v>100</v>
      </c>
      <c r="E491" s="192"/>
      <c r="F491" s="192"/>
      <c r="G491" s="200" t="s">
        <v>689</v>
      </c>
      <c r="H491" s="297">
        <v>47030000</v>
      </c>
      <c r="I491" s="335">
        <v>46501788</v>
      </c>
      <c r="J491" s="280"/>
      <c r="K491" s="283"/>
      <c r="L491" s="301">
        <v>32495587.24</v>
      </c>
    </row>
    <row r="492" spans="1:12" s="179" customFormat="1" ht="12.75">
      <c r="A492" s="198">
        <v>320</v>
      </c>
      <c r="B492" s="191">
        <v>200</v>
      </c>
      <c r="C492" s="191">
        <v>100</v>
      </c>
      <c r="D492" s="192">
        <v>200</v>
      </c>
      <c r="E492" s="192"/>
      <c r="F492" s="192"/>
      <c r="G492" s="200" t="s">
        <v>518</v>
      </c>
      <c r="H492" s="297">
        <v>668000</v>
      </c>
      <c r="I492" s="335">
        <v>693396</v>
      </c>
      <c r="J492" s="280"/>
      <c r="K492" s="283"/>
      <c r="L492" s="301">
        <v>567396.27</v>
      </c>
    </row>
    <row r="493" spans="1:12" s="179" customFormat="1" ht="12.75">
      <c r="A493" s="198">
        <v>320</v>
      </c>
      <c r="B493" s="191">
        <v>200</v>
      </c>
      <c r="C493" s="191">
        <v>100</v>
      </c>
      <c r="D493" s="192">
        <v>300</v>
      </c>
      <c r="E493" s="192"/>
      <c r="F493" s="192"/>
      <c r="G493" s="200" t="s">
        <v>519</v>
      </c>
      <c r="H493" s="297">
        <v>8298000</v>
      </c>
      <c r="I493" s="335">
        <v>8256385</v>
      </c>
      <c r="J493" s="280"/>
      <c r="K493" s="283"/>
      <c r="L493" s="301">
        <v>5925384.94</v>
      </c>
    </row>
    <row r="494" spans="1:12" s="179" customFormat="1" ht="12.75">
      <c r="A494" s="198">
        <v>320</v>
      </c>
      <c r="B494" s="191">
        <v>200</v>
      </c>
      <c r="C494" s="191">
        <v>100</v>
      </c>
      <c r="D494" s="192">
        <v>400</v>
      </c>
      <c r="E494" s="192"/>
      <c r="F494" s="192"/>
      <c r="G494" s="200" t="s">
        <v>520</v>
      </c>
      <c r="H494" s="297">
        <v>2774000</v>
      </c>
      <c r="I494" s="335">
        <v>3328407</v>
      </c>
      <c r="J494" s="280"/>
      <c r="K494" s="283"/>
      <c r="L494" s="301">
        <v>2380740.56</v>
      </c>
    </row>
    <row r="495" spans="1:12" s="179" customFormat="1" ht="12.75">
      <c r="A495" s="198">
        <v>320</v>
      </c>
      <c r="B495" s="191">
        <v>200</v>
      </c>
      <c r="C495" s="191">
        <v>100</v>
      </c>
      <c r="D495" s="192">
        <v>500</v>
      </c>
      <c r="E495" s="192"/>
      <c r="F495" s="192"/>
      <c r="G495" s="200" t="s">
        <v>1453</v>
      </c>
      <c r="H495" s="297">
        <v>3054000</v>
      </c>
      <c r="I495" s="335">
        <v>3218336</v>
      </c>
      <c r="J495" s="280"/>
      <c r="K495" s="283"/>
      <c r="L495" s="301">
        <v>2320336.07</v>
      </c>
    </row>
    <row r="496" spans="1:12" s="179" customFormat="1" ht="12.75">
      <c r="A496" s="198">
        <v>320</v>
      </c>
      <c r="B496" s="191">
        <v>200</v>
      </c>
      <c r="C496" s="191">
        <v>100</v>
      </c>
      <c r="D496" s="191">
        <v>600</v>
      </c>
      <c r="E496" s="191"/>
      <c r="F496" s="191"/>
      <c r="G496" s="207" t="s">
        <v>697</v>
      </c>
      <c r="H496" s="336"/>
      <c r="I496" s="336"/>
      <c r="J496" s="280"/>
      <c r="K496" s="283"/>
      <c r="L496" s="301"/>
    </row>
    <row r="497" spans="1:12" s="179" customFormat="1" ht="12.75">
      <c r="A497" s="198">
        <v>320</v>
      </c>
      <c r="B497" s="191">
        <v>200</v>
      </c>
      <c r="C497" s="191">
        <v>100</v>
      </c>
      <c r="D497" s="191">
        <v>600</v>
      </c>
      <c r="E497" s="192">
        <v>5</v>
      </c>
      <c r="F497" s="192"/>
      <c r="G497" s="200" t="s">
        <v>700</v>
      </c>
      <c r="H497" s="297"/>
      <c r="I497" s="335"/>
      <c r="J497" s="280"/>
      <c r="K497" s="283"/>
      <c r="L497" s="301"/>
    </row>
    <row r="498" spans="1:12" s="179" customFormat="1" ht="12.75">
      <c r="A498" s="198">
        <v>320</v>
      </c>
      <c r="B498" s="191">
        <v>200</v>
      </c>
      <c r="C498" s="191">
        <v>100</v>
      </c>
      <c r="D498" s="191">
        <v>600</v>
      </c>
      <c r="E498" s="192">
        <v>10</v>
      </c>
      <c r="F498" s="192"/>
      <c r="G498" s="200" t="s">
        <v>701</v>
      </c>
      <c r="H498" s="297"/>
      <c r="I498" s="335"/>
      <c r="J498" s="280"/>
      <c r="K498" s="283"/>
      <c r="L498" s="301"/>
    </row>
    <row r="499" spans="1:12" s="179" customFormat="1" ht="12.75">
      <c r="A499" s="198">
        <v>320</v>
      </c>
      <c r="B499" s="191">
        <v>200</v>
      </c>
      <c r="C499" s="191">
        <v>100</v>
      </c>
      <c r="D499" s="191">
        <v>600</v>
      </c>
      <c r="E499" s="192">
        <v>15</v>
      </c>
      <c r="F499" s="192"/>
      <c r="G499" s="200" t="s">
        <v>521</v>
      </c>
      <c r="H499" s="297">
        <v>517000</v>
      </c>
      <c r="I499" s="335">
        <v>516796</v>
      </c>
      <c r="J499" s="280"/>
      <c r="K499" s="283"/>
      <c r="L499" s="301">
        <v>82795.54</v>
      </c>
    </row>
    <row r="500" spans="1:12" s="179" customFormat="1" ht="12.75">
      <c r="A500" s="198">
        <v>320</v>
      </c>
      <c r="B500" s="191">
        <v>200</v>
      </c>
      <c r="C500" s="191">
        <v>100</v>
      </c>
      <c r="D500" s="192">
        <v>700</v>
      </c>
      <c r="E500" s="192"/>
      <c r="F500" s="192"/>
      <c r="G500" s="200" t="s">
        <v>1454</v>
      </c>
      <c r="H500" s="297">
        <v>17920000</v>
      </c>
      <c r="I500" s="335">
        <v>17860860</v>
      </c>
      <c r="J500" s="280"/>
      <c r="K500" s="283"/>
      <c r="L500" s="301">
        <v>12606405.3</v>
      </c>
    </row>
    <row r="501" spans="1:12" ht="15">
      <c r="A501" s="198">
        <v>320</v>
      </c>
      <c r="B501" s="191">
        <v>200</v>
      </c>
      <c r="C501" s="191">
        <v>200</v>
      </c>
      <c r="D501" s="191"/>
      <c r="E501" s="191"/>
      <c r="F501" s="191"/>
      <c r="G501" s="178" t="s">
        <v>1458</v>
      </c>
      <c r="H501" s="308"/>
      <c r="I501" s="336"/>
      <c r="J501" s="280" t="s">
        <v>1872</v>
      </c>
      <c r="K501" s="190"/>
      <c r="L501" s="314"/>
    </row>
    <row r="502" spans="1:12" s="179" customFormat="1" ht="12.75">
      <c r="A502" s="198">
        <v>320</v>
      </c>
      <c r="B502" s="191">
        <v>200</v>
      </c>
      <c r="C502" s="191">
        <v>200</v>
      </c>
      <c r="D502" s="192">
        <v>100</v>
      </c>
      <c r="E502" s="192"/>
      <c r="F502" s="192"/>
      <c r="G502" s="200" t="s">
        <v>689</v>
      </c>
      <c r="H502" s="297">
        <v>3276000</v>
      </c>
      <c r="I502" s="335">
        <v>3321000</v>
      </c>
      <c r="J502" s="280"/>
      <c r="K502" s="283"/>
      <c r="L502" s="301">
        <v>2243440.76</v>
      </c>
    </row>
    <row r="503" spans="1:12" s="179" customFormat="1" ht="12.75">
      <c r="A503" s="198">
        <v>320</v>
      </c>
      <c r="B503" s="191">
        <v>200</v>
      </c>
      <c r="C503" s="191">
        <v>200</v>
      </c>
      <c r="D503" s="192">
        <v>200</v>
      </c>
      <c r="E503" s="192"/>
      <c r="F503" s="192"/>
      <c r="G503" s="200" t="s">
        <v>518</v>
      </c>
      <c r="H503" s="297">
        <v>78000</v>
      </c>
      <c r="I503" s="335">
        <v>52240</v>
      </c>
      <c r="J503" s="280"/>
      <c r="K503" s="283"/>
      <c r="L503" s="301">
        <v>46239.66</v>
      </c>
    </row>
    <row r="504" spans="1:12" s="179" customFormat="1" ht="12.75">
      <c r="A504" s="198">
        <v>320</v>
      </c>
      <c r="B504" s="191">
        <v>200</v>
      </c>
      <c r="C504" s="191">
        <v>200</v>
      </c>
      <c r="D504" s="192">
        <v>300</v>
      </c>
      <c r="E504" s="192"/>
      <c r="F504" s="192"/>
      <c r="G504" s="200" t="s">
        <v>519</v>
      </c>
      <c r="H504" s="297">
        <v>240000</v>
      </c>
      <c r="I504" s="335">
        <v>258696</v>
      </c>
      <c r="J504" s="280"/>
      <c r="K504" s="283"/>
      <c r="L504" s="301">
        <v>152696.33</v>
      </c>
    </row>
    <row r="505" spans="1:12" s="179" customFormat="1" ht="12.75">
      <c r="A505" s="198">
        <v>320</v>
      </c>
      <c r="B505" s="191">
        <v>200</v>
      </c>
      <c r="C505" s="191">
        <v>200</v>
      </c>
      <c r="D505" s="192">
        <v>400</v>
      </c>
      <c r="E505" s="192"/>
      <c r="F505" s="192"/>
      <c r="G505" s="200" t="s">
        <v>520</v>
      </c>
      <c r="H505" s="297">
        <v>341000</v>
      </c>
      <c r="I505" s="335">
        <v>347125</v>
      </c>
      <c r="J505" s="280"/>
      <c r="K505" s="283"/>
      <c r="L505" s="301">
        <v>292372.12</v>
      </c>
    </row>
    <row r="506" spans="1:12" s="179" customFormat="1" ht="12.75">
      <c r="A506" s="198">
        <v>320</v>
      </c>
      <c r="B506" s="191">
        <v>200</v>
      </c>
      <c r="C506" s="191">
        <v>200</v>
      </c>
      <c r="D506" s="192">
        <v>500</v>
      </c>
      <c r="E506" s="192"/>
      <c r="F506" s="192"/>
      <c r="G506" s="200" t="s">
        <v>1453</v>
      </c>
      <c r="H506" s="297">
        <v>401000</v>
      </c>
      <c r="I506" s="335">
        <v>276665</v>
      </c>
      <c r="J506" s="280"/>
      <c r="K506" s="283"/>
      <c r="L506" s="301">
        <v>235664.88</v>
      </c>
    </row>
    <row r="507" spans="1:12" s="179" customFormat="1" ht="12.75">
      <c r="A507" s="198">
        <v>320</v>
      </c>
      <c r="B507" s="191">
        <v>200</v>
      </c>
      <c r="C507" s="191">
        <v>200</v>
      </c>
      <c r="D507" s="191">
        <v>600</v>
      </c>
      <c r="E507" s="191"/>
      <c r="F507" s="191"/>
      <c r="G507" s="207" t="s">
        <v>697</v>
      </c>
      <c r="H507" s="308"/>
      <c r="I507" s="336"/>
      <c r="J507" s="280"/>
      <c r="K507" s="283"/>
      <c r="L507" s="314"/>
    </row>
    <row r="508" spans="1:12" s="179" customFormat="1" ht="12.75">
      <c r="A508" s="198">
        <v>320</v>
      </c>
      <c r="B508" s="191">
        <v>200</v>
      </c>
      <c r="C508" s="191">
        <v>200</v>
      </c>
      <c r="D508" s="192"/>
      <c r="E508" s="192">
        <v>5</v>
      </c>
      <c r="F508" s="192"/>
      <c r="G508" s="200" t="s">
        <v>700</v>
      </c>
      <c r="H508" s="297"/>
      <c r="I508" s="335"/>
      <c r="J508" s="280"/>
      <c r="K508" s="283"/>
      <c r="L508" s="301"/>
    </row>
    <row r="509" spans="1:12" s="179" customFormat="1" ht="12.75">
      <c r="A509" s="198">
        <v>320</v>
      </c>
      <c r="B509" s="191">
        <v>200</v>
      </c>
      <c r="C509" s="191">
        <v>200</v>
      </c>
      <c r="D509" s="192"/>
      <c r="E509" s="192">
        <v>10</v>
      </c>
      <c r="F509" s="192"/>
      <c r="G509" s="200" t="s">
        <v>701</v>
      </c>
      <c r="H509" s="297"/>
      <c r="I509" s="335"/>
      <c r="J509" s="280"/>
      <c r="K509" s="283"/>
      <c r="L509" s="301"/>
    </row>
    <row r="510" spans="1:12" s="179" customFormat="1" ht="12.75">
      <c r="A510" s="198">
        <v>320</v>
      </c>
      <c r="B510" s="191">
        <v>200</v>
      </c>
      <c r="C510" s="191">
        <v>200</v>
      </c>
      <c r="D510" s="192"/>
      <c r="E510" s="192">
        <v>15</v>
      </c>
      <c r="F510" s="192"/>
      <c r="G510" s="200" t="s">
        <v>521</v>
      </c>
      <c r="H510" s="297">
        <v>17000</v>
      </c>
      <c r="I510" s="335">
        <v>16790</v>
      </c>
      <c r="J510" s="280"/>
      <c r="K510" s="283"/>
      <c r="L510" s="301">
        <v>2790.09</v>
      </c>
    </row>
    <row r="511" spans="1:12" s="179" customFormat="1" ht="12.75">
      <c r="A511" s="198">
        <v>320</v>
      </c>
      <c r="B511" s="191">
        <v>200</v>
      </c>
      <c r="C511" s="191">
        <v>200</v>
      </c>
      <c r="D511" s="192">
        <v>700</v>
      </c>
      <c r="E511" s="192"/>
      <c r="F511" s="192"/>
      <c r="G511" s="200" t="s">
        <v>1454</v>
      </c>
      <c r="H511" s="297">
        <v>1254000</v>
      </c>
      <c r="I511" s="335">
        <v>1266967</v>
      </c>
      <c r="J511" s="280"/>
      <c r="K511" s="283"/>
      <c r="L511" s="301">
        <v>846768.45</v>
      </c>
    </row>
    <row r="512" spans="1:12" ht="15">
      <c r="A512" s="198">
        <v>320</v>
      </c>
      <c r="B512" s="191">
        <v>200</v>
      </c>
      <c r="C512" s="192">
        <v>300</v>
      </c>
      <c r="D512" s="192"/>
      <c r="E512" s="192"/>
      <c r="F512" s="192"/>
      <c r="G512" s="177" t="s">
        <v>1459</v>
      </c>
      <c r="H512" s="301"/>
      <c r="I512" s="335">
        <v>9000</v>
      </c>
      <c r="J512" s="280" t="s">
        <v>1874</v>
      </c>
      <c r="K512" s="190"/>
      <c r="L512" s="301"/>
    </row>
    <row r="513" spans="1:12" s="78" customFormat="1" ht="15">
      <c r="A513" s="185">
        <v>325</v>
      </c>
      <c r="B513" s="186">
        <v>0</v>
      </c>
      <c r="C513" s="186">
        <v>0</v>
      </c>
      <c r="D513" s="186">
        <v>0</v>
      </c>
      <c r="E513" s="186">
        <v>0</v>
      </c>
      <c r="F513" s="186">
        <v>0</v>
      </c>
      <c r="G513" s="187" t="s">
        <v>1460</v>
      </c>
      <c r="H513" s="313"/>
      <c r="I513" s="307"/>
      <c r="J513" s="271"/>
      <c r="K513" s="79"/>
      <c r="L513" s="313"/>
    </row>
    <row r="514" spans="1:12" ht="15">
      <c r="A514" s="198">
        <v>325</v>
      </c>
      <c r="B514" s="191">
        <v>100</v>
      </c>
      <c r="C514" s="191"/>
      <c r="D514" s="191"/>
      <c r="E514" s="191"/>
      <c r="F514" s="191"/>
      <c r="G514" s="178" t="s">
        <v>1461</v>
      </c>
      <c r="H514" s="314"/>
      <c r="I514" s="308"/>
      <c r="J514" s="280"/>
      <c r="K514" s="190"/>
      <c r="L514" s="314"/>
    </row>
    <row r="515" spans="1:12" ht="15">
      <c r="A515" s="198">
        <v>325</v>
      </c>
      <c r="B515" s="191">
        <v>100</v>
      </c>
      <c r="C515" s="191">
        <v>100</v>
      </c>
      <c r="D515" s="191"/>
      <c r="E515" s="191"/>
      <c r="F515" s="191"/>
      <c r="G515" s="178" t="s">
        <v>1462</v>
      </c>
      <c r="H515" s="314"/>
      <c r="I515" s="308"/>
      <c r="J515" s="280" t="s">
        <v>1879</v>
      </c>
      <c r="K515" s="190"/>
      <c r="L515" s="314"/>
    </row>
    <row r="516" spans="1:12" s="179" customFormat="1" ht="12.75">
      <c r="A516" s="198">
        <v>325</v>
      </c>
      <c r="B516" s="191">
        <v>100</v>
      </c>
      <c r="C516" s="191">
        <v>100</v>
      </c>
      <c r="D516" s="192">
        <v>100</v>
      </c>
      <c r="E516" s="192"/>
      <c r="F516" s="192"/>
      <c r="G516" s="200" t="s">
        <v>689</v>
      </c>
      <c r="H516" s="297">
        <v>432000</v>
      </c>
      <c r="I516" s="297">
        <v>424442</v>
      </c>
      <c r="J516" s="280"/>
      <c r="K516" s="283"/>
      <c r="L516" s="301">
        <v>248441.51</v>
      </c>
    </row>
    <row r="517" spans="1:12" s="179" customFormat="1" ht="12.75">
      <c r="A517" s="198">
        <v>325</v>
      </c>
      <c r="B517" s="191">
        <v>100</v>
      </c>
      <c r="C517" s="191">
        <v>100</v>
      </c>
      <c r="D517" s="192">
        <v>200</v>
      </c>
      <c r="E517" s="192"/>
      <c r="F517" s="192"/>
      <c r="G517" s="200" t="s">
        <v>690</v>
      </c>
      <c r="H517" s="297">
        <v>167000</v>
      </c>
      <c r="I517" s="297">
        <v>194358</v>
      </c>
      <c r="J517" s="280"/>
      <c r="K517" s="283"/>
      <c r="L517" s="301">
        <v>121796.23</v>
      </c>
    </row>
    <row r="518" spans="1:12" s="179" customFormat="1" ht="12.75">
      <c r="A518" s="198">
        <v>325</v>
      </c>
      <c r="B518" s="191">
        <v>100</v>
      </c>
      <c r="C518" s="191">
        <v>100</v>
      </c>
      <c r="D518" s="192">
        <v>300</v>
      </c>
      <c r="E518" s="192"/>
      <c r="F518" s="192"/>
      <c r="G518" s="200" t="s">
        <v>1452</v>
      </c>
      <c r="H518" s="297">
        <v>38000</v>
      </c>
      <c r="I518" s="297">
        <v>61460</v>
      </c>
      <c r="J518" s="280"/>
      <c r="K518" s="283"/>
      <c r="L518" s="301">
        <v>32916.68</v>
      </c>
    </row>
    <row r="519" spans="1:12" s="179" customFormat="1" ht="12.75">
      <c r="A519" s="198">
        <v>325</v>
      </c>
      <c r="B519" s="191">
        <v>100</v>
      </c>
      <c r="C519" s="191">
        <v>100</v>
      </c>
      <c r="D519" s="192">
        <v>400</v>
      </c>
      <c r="E519" s="192"/>
      <c r="F519" s="192"/>
      <c r="G519" s="200" t="s">
        <v>1453</v>
      </c>
      <c r="H519" s="297">
        <v>11000</v>
      </c>
      <c r="I519" s="297">
        <v>16896</v>
      </c>
      <c r="J519" s="280"/>
      <c r="K519" s="283"/>
      <c r="L519" s="301">
        <v>4396.39</v>
      </c>
    </row>
    <row r="520" spans="1:12" s="179" customFormat="1" ht="12.75">
      <c r="A520" s="198">
        <v>325</v>
      </c>
      <c r="B520" s="191">
        <v>100</v>
      </c>
      <c r="C520" s="191">
        <v>100</v>
      </c>
      <c r="D520" s="191">
        <v>500</v>
      </c>
      <c r="E520" s="191"/>
      <c r="F520" s="191"/>
      <c r="G520" s="207" t="s">
        <v>697</v>
      </c>
      <c r="H520" s="314"/>
      <c r="I520" s="308"/>
      <c r="J520" s="280"/>
      <c r="K520" s="283"/>
      <c r="L520" s="314"/>
    </row>
    <row r="521" spans="1:12" s="179" customFormat="1" ht="12.75">
      <c r="A521" s="198">
        <v>325</v>
      </c>
      <c r="B521" s="191">
        <v>100</v>
      </c>
      <c r="C521" s="191">
        <v>100</v>
      </c>
      <c r="D521" s="191">
        <v>500</v>
      </c>
      <c r="E521" s="192">
        <v>5</v>
      </c>
      <c r="F521" s="192"/>
      <c r="G521" s="200" t="s">
        <v>700</v>
      </c>
      <c r="H521" s="301"/>
      <c r="I521" s="297"/>
      <c r="J521" s="280"/>
      <c r="K521" s="283"/>
      <c r="L521" s="301"/>
    </row>
    <row r="522" spans="1:12" s="179" customFormat="1" ht="12.75">
      <c r="A522" s="198">
        <v>325</v>
      </c>
      <c r="B522" s="191">
        <v>100</v>
      </c>
      <c r="C522" s="191">
        <v>100</v>
      </c>
      <c r="D522" s="191">
        <v>500</v>
      </c>
      <c r="E522" s="192">
        <v>10</v>
      </c>
      <c r="F522" s="192"/>
      <c r="G522" s="200" t="s">
        <v>701</v>
      </c>
      <c r="H522" s="301"/>
      <c r="I522" s="297"/>
      <c r="J522" s="280"/>
      <c r="K522" s="283"/>
      <c r="L522" s="301"/>
    </row>
    <row r="523" spans="1:12" s="179" customFormat="1" ht="12.75">
      <c r="A523" s="198">
        <v>325</v>
      </c>
      <c r="B523" s="191">
        <v>100</v>
      </c>
      <c r="C523" s="191">
        <v>100</v>
      </c>
      <c r="D523" s="191">
        <v>500</v>
      </c>
      <c r="E523" s="192">
        <v>15</v>
      </c>
      <c r="F523" s="192"/>
      <c r="G523" s="200" t="s">
        <v>522</v>
      </c>
      <c r="H523" s="297">
        <v>14000</v>
      </c>
      <c r="I523" s="297">
        <v>14312</v>
      </c>
      <c r="J523" s="280"/>
      <c r="K523" s="283"/>
      <c r="L523" s="301">
        <v>8312.33</v>
      </c>
    </row>
    <row r="524" spans="1:12" s="179" customFormat="1" ht="12.75">
      <c r="A524" s="198">
        <v>325</v>
      </c>
      <c r="B524" s="191">
        <v>100</v>
      </c>
      <c r="C524" s="191">
        <v>100</v>
      </c>
      <c r="D524" s="192">
        <v>900</v>
      </c>
      <c r="E524" s="192"/>
      <c r="F524" s="192"/>
      <c r="G524" s="200" t="s">
        <v>1454</v>
      </c>
      <c r="H524" s="297">
        <v>191000</v>
      </c>
      <c r="I524" s="297">
        <v>230151</v>
      </c>
      <c r="J524" s="280"/>
      <c r="K524" s="283"/>
      <c r="L524" s="301">
        <v>115609.95</v>
      </c>
    </row>
    <row r="525" spans="1:12" ht="15">
      <c r="A525" s="198">
        <v>325</v>
      </c>
      <c r="B525" s="191">
        <v>100</v>
      </c>
      <c r="C525" s="191">
        <v>200</v>
      </c>
      <c r="D525" s="191"/>
      <c r="E525" s="191"/>
      <c r="F525" s="191"/>
      <c r="G525" s="178" t="s">
        <v>1463</v>
      </c>
      <c r="H525" s="314"/>
      <c r="I525" s="308"/>
      <c r="J525" s="280" t="s">
        <v>1881</v>
      </c>
      <c r="K525" s="190"/>
      <c r="L525" s="314"/>
    </row>
    <row r="526" spans="1:12" s="179" customFormat="1" ht="12.75">
      <c r="A526" s="198">
        <v>325</v>
      </c>
      <c r="B526" s="191">
        <v>100</v>
      </c>
      <c r="C526" s="191">
        <v>200</v>
      </c>
      <c r="D526" s="192">
        <v>100</v>
      </c>
      <c r="E526" s="192"/>
      <c r="F526" s="192"/>
      <c r="G526" s="200" t="s">
        <v>689</v>
      </c>
      <c r="H526" s="301">
        <v>115000</v>
      </c>
      <c r="I526" s="297">
        <v>60700</v>
      </c>
      <c r="J526" s="280"/>
      <c r="K526" s="283"/>
      <c r="L526" s="301">
        <v>60700.48</v>
      </c>
    </row>
    <row r="527" spans="1:12" s="179" customFormat="1" ht="12.75">
      <c r="A527" s="198">
        <v>325</v>
      </c>
      <c r="B527" s="191">
        <v>100</v>
      </c>
      <c r="C527" s="191">
        <v>200</v>
      </c>
      <c r="D527" s="192">
        <v>200</v>
      </c>
      <c r="E527" s="192"/>
      <c r="F527" s="192"/>
      <c r="G527" s="200" t="s">
        <v>690</v>
      </c>
      <c r="H527" s="301">
        <v>1000</v>
      </c>
      <c r="I527" s="297">
        <v>659</v>
      </c>
      <c r="J527" s="280"/>
      <c r="K527" s="283"/>
      <c r="L527" s="301">
        <v>744.08</v>
      </c>
    </row>
    <row r="528" spans="1:12" s="179" customFormat="1" ht="12.75">
      <c r="A528" s="198">
        <v>325</v>
      </c>
      <c r="B528" s="191">
        <v>100</v>
      </c>
      <c r="C528" s="191">
        <v>200</v>
      </c>
      <c r="D528" s="192">
        <v>300</v>
      </c>
      <c r="E528" s="192"/>
      <c r="F528" s="192"/>
      <c r="G528" s="200" t="s">
        <v>1452</v>
      </c>
      <c r="H528" s="301">
        <v>8000</v>
      </c>
      <c r="I528" s="297">
        <v>7114</v>
      </c>
      <c r="J528" s="280"/>
      <c r="K528" s="283"/>
      <c r="L528" s="301">
        <v>6789.32</v>
      </c>
    </row>
    <row r="529" spans="1:12" s="179" customFormat="1" ht="12.75">
      <c r="A529" s="198">
        <v>325</v>
      </c>
      <c r="B529" s="191">
        <v>100</v>
      </c>
      <c r="C529" s="191">
        <v>200</v>
      </c>
      <c r="D529" s="192">
        <v>400</v>
      </c>
      <c r="E529" s="192"/>
      <c r="F529" s="192"/>
      <c r="G529" s="200" t="s">
        <v>1453</v>
      </c>
      <c r="H529" s="301">
        <v>2000</v>
      </c>
      <c r="I529" s="297">
        <v>639</v>
      </c>
      <c r="J529" s="280"/>
      <c r="K529" s="283"/>
      <c r="L529" s="301">
        <v>638.52</v>
      </c>
    </row>
    <row r="530" spans="1:12" s="179" customFormat="1" ht="12.75">
      <c r="A530" s="198">
        <v>325</v>
      </c>
      <c r="B530" s="191">
        <v>100</v>
      </c>
      <c r="C530" s="191">
        <v>200</v>
      </c>
      <c r="D530" s="191">
        <v>500</v>
      </c>
      <c r="E530" s="191"/>
      <c r="F530" s="191"/>
      <c r="G530" s="207" t="s">
        <v>697</v>
      </c>
      <c r="H530" s="314"/>
      <c r="I530" s="308"/>
      <c r="J530" s="280"/>
      <c r="K530" s="283"/>
      <c r="L530" s="314"/>
    </row>
    <row r="531" spans="1:12" s="179" customFormat="1" ht="12.75">
      <c r="A531" s="198">
        <v>325</v>
      </c>
      <c r="B531" s="191">
        <v>100</v>
      </c>
      <c r="C531" s="191">
        <v>200</v>
      </c>
      <c r="D531" s="191">
        <v>500</v>
      </c>
      <c r="E531" s="192">
        <v>5</v>
      </c>
      <c r="F531" s="192"/>
      <c r="G531" s="200" t="s">
        <v>700</v>
      </c>
      <c r="H531" s="301"/>
      <c r="I531" s="297"/>
      <c r="J531" s="280"/>
      <c r="K531" s="283"/>
      <c r="L531" s="301"/>
    </row>
    <row r="532" spans="1:12" s="179" customFormat="1" ht="12.75">
      <c r="A532" s="198">
        <v>325</v>
      </c>
      <c r="B532" s="191">
        <v>100</v>
      </c>
      <c r="C532" s="191">
        <v>200</v>
      </c>
      <c r="D532" s="191">
        <v>500</v>
      </c>
      <c r="E532" s="192">
        <v>10</v>
      </c>
      <c r="F532" s="192"/>
      <c r="G532" s="200" t="s">
        <v>701</v>
      </c>
      <c r="H532" s="301"/>
      <c r="I532" s="297"/>
      <c r="J532" s="280"/>
      <c r="K532" s="283"/>
      <c r="L532" s="301"/>
    </row>
    <row r="533" spans="1:12" s="179" customFormat="1" ht="12.75">
      <c r="A533" s="198">
        <v>325</v>
      </c>
      <c r="B533" s="191">
        <v>100</v>
      </c>
      <c r="C533" s="191">
        <v>200</v>
      </c>
      <c r="D533" s="191">
        <v>500</v>
      </c>
      <c r="E533" s="192">
        <v>15</v>
      </c>
      <c r="F533" s="192"/>
      <c r="G533" s="200" t="s">
        <v>522</v>
      </c>
      <c r="H533" s="301"/>
      <c r="I533" s="297"/>
      <c r="J533" s="280"/>
      <c r="K533" s="283"/>
      <c r="L533" s="301"/>
    </row>
    <row r="534" spans="1:12" s="179" customFormat="1" ht="12.75">
      <c r="A534" s="198">
        <v>325</v>
      </c>
      <c r="B534" s="191">
        <v>100</v>
      </c>
      <c r="C534" s="191">
        <v>200</v>
      </c>
      <c r="D534" s="192">
        <v>900</v>
      </c>
      <c r="E534" s="192"/>
      <c r="F534" s="192"/>
      <c r="G534" s="200" t="s">
        <v>1454</v>
      </c>
      <c r="H534" s="301">
        <v>51000</v>
      </c>
      <c r="I534" s="297">
        <v>20775</v>
      </c>
      <c r="J534" s="280"/>
      <c r="K534" s="283"/>
      <c r="L534" s="301">
        <v>19614.86</v>
      </c>
    </row>
    <row r="535" spans="1:12" ht="15">
      <c r="A535" s="198">
        <v>325</v>
      </c>
      <c r="B535" s="191">
        <v>100</v>
      </c>
      <c r="C535" s="192">
        <v>300</v>
      </c>
      <c r="D535" s="192"/>
      <c r="E535" s="192"/>
      <c r="F535" s="192"/>
      <c r="G535" s="177" t="s">
        <v>177</v>
      </c>
      <c r="H535" s="301"/>
      <c r="I535" s="297"/>
      <c r="J535" s="280" t="s">
        <v>1883</v>
      </c>
      <c r="K535" s="190"/>
      <c r="L535" s="301"/>
    </row>
    <row r="536" spans="1:12" ht="15">
      <c r="A536" s="198">
        <v>325</v>
      </c>
      <c r="B536" s="191">
        <v>200</v>
      </c>
      <c r="C536" s="191"/>
      <c r="D536" s="191"/>
      <c r="E536" s="191"/>
      <c r="F536" s="191"/>
      <c r="G536" s="178" t="s">
        <v>708</v>
      </c>
      <c r="H536" s="314"/>
      <c r="I536" s="308"/>
      <c r="J536" s="280"/>
      <c r="K536" s="190"/>
      <c r="L536" s="314"/>
    </row>
    <row r="537" spans="1:12" ht="15">
      <c r="A537" s="198">
        <v>325</v>
      </c>
      <c r="B537" s="191">
        <v>200</v>
      </c>
      <c r="C537" s="191">
        <v>100</v>
      </c>
      <c r="D537" s="191"/>
      <c r="E537" s="191"/>
      <c r="F537" s="191"/>
      <c r="G537" s="178" t="s">
        <v>709</v>
      </c>
      <c r="H537" s="314"/>
      <c r="I537" s="308"/>
      <c r="J537" s="280" t="s">
        <v>1887</v>
      </c>
      <c r="K537" s="190"/>
      <c r="L537" s="314"/>
    </row>
    <row r="538" spans="1:12" s="179" customFormat="1" ht="12.75">
      <c r="A538" s="198">
        <v>325</v>
      </c>
      <c r="B538" s="191">
        <v>200</v>
      </c>
      <c r="C538" s="191">
        <v>100</v>
      </c>
      <c r="D538" s="192">
        <v>100</v>
      </c>
      <c r="E538" s="192"/>
      <c r="F538" s="192"/>
      <c r="G538" s="200" t="s">
        <v>689</v>
      </c>
      <c r="H538" s="301"/>
      <c r="I538" s="297"/>
      <c r="J538" s="280"/>
      <c r="K538" s="283"/>
      <c r="L538" s="301"/>
    </row>
    <row r="539" spans="1:12" s="179" customFormat="1" ht="12.75">
      <c r="A539" s="198">
        <v>325</v>
      </c>
      <c r="B539" s="191">
        <v>200</v>
      </c>
      <c r="C539" s="191">
        <v>100</v>
      </c>
      <c r="D539" s="192">
        <v>200</v>
      </c>
      <c r="E539" s="192"/>
      <c r="F539" s="192"/>
      <c r="G539" s="200" t="s">
        <v>518</v>
      </c>
      <c r="H539" s="301"/>
      <c r="I539" s="297"/>
      <c r="J539" s="280"/>
      <c r="K539" s="283"/>
      <c r="L539" s="301"/>
    </row>
    <row r="540" spans="1:12" s="179" customFormat="1" ht="12.75">
      <c r="A540" s="198">
        <v>325</v>
      </c>
      <c r="B540" s="191">
        <v>200</v>
      </c>
      <c r="C540" s="191">
        <v>100</v>
      </c>
      <c r="D540" s="192">
        <v>300</v>
      </c>
      <c r="E540" s="192"/>
      <c r="F540" s="192"/>
      <c r="G540" s="200" t="s">
        <v>519</v>
      </c>
      <c r="H540" s="301"/>
      <c r="I540" s="297"/>
      <c r="J540" s="280"/>
      <c r="K540" s="283"/>
      <c r="L540" s="301"/>
    </row>
    <row r="541" spans="1:12" s="179" customFormat="1" ht="12.75">
      <c r="A541" s="198">
        <v>325</v>
      </c>
      <c r="B541" s="191">
        <v>200</v>
      </c>
      <c r="C541" s="191">
        <v>100</v>
      </c>
      <c r="D541" s="192">
        <v>400</v>
      </c>
      <c r="E541" s="192"/>
      <c r="F541" s="192"/>
      <c r="G541" s="200" t="s">
        <v>520</v>
      </c>
      <c r="H541" s="301"/>
      <c r="I541" s="297"/>
      <c r="J541" s="280"/>
      <c r="K541" s="283"/>
      <c r="L541" s="301"/>
    </row>
    <row r="542" spans="1:12" s="179" customFormat="1" ht="12.75">
      <c r="A542" s="198">
        <v>325</v>
      </c>
      <c r="B542" s="191">
        <v>200</v>
      </c>
      <c r="C542" s="191">
        <v>100</v>
      </c>
      <c r="D542" s="192">
        <v>500</v>
      </c>
      <c r="E542" s="192"/>
      <c r="F542" s="192"/>
      <c r="G542" s="200" t="s">
        <v>1453</v>
      </c>
      <c r="H542" s="301"/>
      <c r="I542" s="297"/>
      <c r="J542" s="280"/>
      <c r="K542" s="283"/>
      <c r="L542" s="301"/>
    </row>
    <row r="543" spans="1:12" s="179" customFormat="1" ht="12.75">
      <c r="A543" s="198">
        <v>325</v>
      </c>
      <c r="B543" s="191">
        <v>200</v>
      </c>
      <c r="C543" s="191">
        <v>100</v>
      </c>
      <c r="D543" s="191">
        <v>600</v>
      </c>
      <c r="E543" s="191"/>
      <c r="F543" s="191"/>
      <c r="G543" s="207" t="s">
        <v>697</v>
      </c>
      <c r="H543" s="314"/>
      <c r="I543" s="308"/>
      <c r="J543" s="280"/>
      <c r="K543" s="283"/>
      <c r="L543" s="314"/>
    </row>
    <row r="544" spans="1:12" s="179" customFormat="1" ht="12.75">
      <c r="A544" s="198">
        <v>325</v>
      </c>
      <c r="B544" s="191">
        <v>200</v>
      </c>
      <c r="C544" s="191">
        <v>100</v>
      </c>
      <c r="D544" s="191">
        <v>600</v>
      </c>
      <c r="E544" s="192">
        <v>5</v>
      </c>
      <c r="F544" s="192"/>
      <c r="G544" s="200" t="s">
        <v>700</v>
      </c>
      <c r="H544" s="301"/>
      <c r="I544" s="297"/>
      <c r="J544" s="280"/>
      <c r="K544" s="283"/>
      <c r="L544" s="301"/>
    </row>
    <row r="545" spans="1:12" s="179" customFormat="1" ht="12.75">
      <c r="A545" s="198">
        <v>325</v>
      </c>
      <c r="B545" s="191">
        <v>200</v>
      </c>
      <c r="C545" s="191">
        <v>100</v>
      </c>
      <c r="D545" s="191">
        <v>600</v>
      </c>
      <c r="E545" s="192">
        <v>10</v>
      </c>
      <c r="F545" s="192"/>
      <c r="G545" s="200" t="s">
        <v>701</v>
      </c>
      <c r="H545" s="301"/>
      <c r="I545" s="297"/>
      <c r="J545" s="280"/>
      <c r="K545" s="283"/>
      <c r="L545" s="301"/>
    </row>
    <row r="546" spans="1:12" s="179" customFormat="1" ht="12.75">
      <c r="A546" s="198">
        <v>325</v>
      </c>
      <c r="B546" s="191">
        <v>200</v>
      </c>
      <c r="C546" s="191">
        <v>100</v>
      </c>
      <c r="D546" s="191">
        <v>600</v>
      </c>
      <c r="E546" s="192">
        <v>15</v>
      </c>
      <c r="F546" s="192"/>
      <c r="G546" s="200" t="s">
        <v>521</v>
      </c>
      <c r="H546" s="301"/>
      <c r="I546" s="297"/>
      <c r="J546" s="280"/>
      <c r="K546" s="283"/>
      <c r="L546" s="301"/>
    </row>
    <row r="547" spans="1:12" s="179" customFormat="1" ht="12.75">
      <c r="A547" s="198">
        <v>325</v>
      </c>
      <c r="B547" s="191">
        <v>200</v>
      </c>
      <c r="C547" s="191">
        <v>100</v>
      </c>
      <c r="D547" s="192">
        <v>900</v>
      </c>
      <c r="E547" s="192"/>
      <c r="F547" s="192"/>
      <c r="G547" s="200" t="s">
        <v>1454</v>
      </c>
      <c r="H547" s="301"/>
      <c r="I547" s="297"/>
      <c r="J547" s="280"/>
      <c r="K547" s="283"/>
      <c r="L547" s="301"/>
    </row>
    <row r="548" spans="1:12" ht="15">
      <c r="A548" s="198">
        <v>325</v>
      </c>
      <c r="B548" s="191">
        <v>200</v>
      </c>
      <c r="C548" s="191">
        <v>200</v>
      </c>
      <c r="D548" s="191"/>
      <c r="E548" s="191"/>
      <c r="F548" s="191"/>
      <c r="G548" s="194" t="s">
        <v>710</v>
      </c>
      <c r="H548" s="314"/>
      <c r="I548" s="308"/>
      <c r="J548" s="280" t="s">
        <v>1889</v>
      </c>
      <c r="K548" s="190"/>
      <c r="L548" s="314"/>
    </row>
    <row r="549" spans="1:12" s="179" customFormat="1" ht="12.75">
      <c r="A549" s="198">
        <v>325</v>
      </c>
      <c r="B549" s="191">
        <v>200</v>
      </c>
      <c r="C549" s="191">
        <v>200</v>
      </c>
      <c r="D549" s="192">
        <v>100</v>
      </c>
      <c r="E549" s="192"/>
      <c r="F549" s="192"/>
      <c r="G549" s="200" t="s">
        <v>689</v>
      </c>
      <c r="H549" s="301"/>
      <c r="I549" s="297"/>
      <c r="J549" s="280"/>
      <c r="K549" s="283"/>
      <c r="L549" s="301"/>
    </row>
    <row r="550" spans="1:12" s="179" customFormat="1" ht="12.75">
      <c r="A550" s="198">
        <v>325</v>
      </c>
      <c r="B550" s="191">
        <v>200</v>
      </c>
      <c r="C550" s="191">
        <v>200</v>
      </c>
      <c r="D550" s="192">
        <v>200</v>
      </c>
      <c r="E550" s="192"/>
      <c r="F550" s="192"/>
      <c r="G550" s="200" t="s">
        <v>518</v>
      </c>
      <c r="H550" s="301"/>
      <c r="I550" s="297"/>
      <c r="J550" s="280"/>
      <c r="K550" s="283"/>
      <c r="L550" s="301"/>
    </row>
    <row r="551" spans="1:12" s="179" customFormat="1" ht="12.75">
      <c r="A551" s="198">
        <v>325</v>
      </c>
      <c r="B551" s="191">
        <v>200</v>
      </c>
      <c r="C551" s="191">
        <v>200</v>
      </c>
      <c r="D551" s="192">
        <v>300</v>
      </c>
      <c r="E551" s="192"/>
      <c r="F551" s="192"/>
      <c r="G551" s="200" t="s">
        <v>519</v>
      </c>
      <c r="H551" s="301"/>
      <c r="I551" s="297"/>
      <c r="J551" s="280"/>
      <c r="K551" s="283"/>
      <c r="L551" s="301"/>
    </row>
    <row r="552" spans="1:12" s="179" customFormat="1" ht="12.75">
      <c r="A552" s="198">
        <v>325</v>
      </c>
      <c r="B552" s="191">
        <v>200</v>
      </c>
      <c r="C552" s="191">
        <v>200</v>
      </c>
      <c r="D552" s="192">
        <v>400</v>
      </c>
      <c r="E552" s="192"/>
      <c r="F552" s="192"/>
      <c r="G552" s="200" t="s">
        <v>520</v>
      </c>
      <c r="H552" s="301"/>
      <c r="I552" s="297"/>
      <c r="J552" s="280"/>
      <c r="K552" s="283"/>
      <c r="L552" s="301"/>
    </row>
    <row r="553" spans="1:12" s="179" customFormat="1" ht="12.75">
      <c r="A553" s="198">
        <v>325</v>
      </c>
      <c r="B553" s="191">
        <v>200</v>
      </c>
      <c r="C553" s="191">
        <v>200</v>
      </c>
      <c r="D553" s="192">
        <v>500</v>
      </c>
      <c r="E553" s="192"/>
      <c r="F553" s="192"/>
      <c r="G553" s="200" t="s">
        <v>1453</v>
      </c>
      <c r="H553" s="301"/>
      <c r="I553" s="297"/>
      <c r="J553" s="280"/>
      <c r="K553" s="283"/>
      <c r="L553" s="301"/>
    </row>
    <row r="554" spans="1:12" s="179" customFormat="1" ht="12.75">
      <c r="A554" s="198">
        <v>325</v>
      </c>
      <c r="B554" s="191">
        <v>200</v>
      </c>
      <c r="C554" s="191">
        <v>200</v>
      </c>
      <c r="D554" s="191">
        <v>600</v>
      </c>
      <c r="E554" s="191"/>
      <c r="F554" s="191"/>
      <c r="G554" s="207" t="s">
        <v>697</v>
      </c>
      <c r="H554" s="314"/>
      <c r="I554" s="308"/>
      <c r="J554" s="280"/>
      <c r="K554" s="283"/>
      <c r="L554" s="314"/>
    </row>
    <row r="555" spans="1:12" s="179" customFormat="1" ht="12.75">
      <c r="A555" s="198">
        <v>325</v>
      </c>
      <c r="B555" s="191">
        <v>200</v>
      </c>
      <c r="C555" s="191">
        <v>200</v>
      </c>
      <c r="D555" s="191">
        <v>600</v>
      </c>
      <c r="E555" s="192">
        <v>5</v>
      </c>
      <c r="F555" s="192"/>
      <c r="G555" s="200" t="s">
        <v>700</v>
      </c>
      <c r="H555" s="301"/>
      <c r="I555" s="297"/>
      <c r="J555" s="280"/>
      <c r="K555" s="283"/>
      <c r="L555" s="301"/>
    </row>
    <row r="556" spans="1:12" s="179" customFormat="1" ht="12.75">
      <c r="A556" s="198">
        <v>325</v>
      </c>
      <c r="B556" s="191">
        <v>200</v>
      </c>
      <c r="C556" s="191">
        <v>200</v>
      </c>
      <c r="D556" s="191">
        <v>600</v>
      </c>
      <c r="E556" s="192">
        <v>10</v>
      </c>
      <c r="F556" s="192"/>
      <c r="G556" s="200" t="s">
        <v>701</v>
      </c>
      <c r="H556" s="301"/>
      <c r="I556" s="297"/>
      <c r="J556" s="280"/>
      <c r="K556" s="283"/>
      <c r="L556" s="301"/>
    </row>
    <row r="557" spans="1:12" s="179" customFormat="1" ht="12.75">
      <c r="A557" s="198">
        <v>325</v>
      </c>
      <c r="B557" s="191">
        <v>200</v>
      </c>
      <c r="C557" s="191">
        <v>200</v>
      </c>
      <c r="D557" s="191">
        <v>600</v>
      </c>
      <c r="E557" s="192">
        <v>15</v>
      </c>
      <c r="F557" s="192"/>
      <c r="G557" s="200" t="s">
        <v>521</v>
      </c>
      <c r="H557" s="301"/>
      <c r="I557" s="297"/>
      <c r="J557" s="280"/>
      <c r="K557" s="283"/>
      <c r="L557" s="301"/>
    </row>
    <row r="558" spans="1:12" s="179" customFormat="1" ht="12.75">
      <c r="A558" s="198">
        <v>325</v>
      </c>
      <c r="B558" s="191">
        <v>200</v>
      </c>
      <c r="C558" s="191">
        <v>200</v>
      </c>
      <c r="D558" s="192">
        <v>900</v>
      </c>
      <c r="E558" s="192"/>
      <c r="F558" s="192"/>
      <c r="G558" s="200" t="s">
        <v>1454</v>
      </c>
      <c r="H558" s="301"/>
      <c r="I558" s="297"/>
      <c r="J558" s="280"/>
      <c r="K558" s="283"/>
      <c r="L558" s="301"/>
    </row>
    <row r="559" spans="1:12" ht="15">
      <c r="A559" s="198">
        <v>325</v>
      </c>
      <c r="B559" s="191">
        <v>200</v>
      </c>
      <c r="C559" s="192">
        <v>300</v>
      </c>
      <c r="D559" s="192"/>
      <c r="E559" s="192"/>
      <c r="F559" s="192"/>
      <c r="G559" s="177" t="s">
        <v>711</v>
      </c>
      <c r="H559" s="297"/>
      <c r="I559" s="297"/>
      <c r="J559" s="280" t="s">
        <v>1891</v>
      </c>
      <c r="K559" s="190"/>
      <c r="L559" s="301"/>
    </row>
    <row r="560" spans="1:12" s="78" customFormat="1" ht="15">
      <c r="A560" s="185">
        <v>330</v>
      </c>
      <c r="B560" s="186">
        <v>0</v>
      </c>
      <c r="C560" s="186">
        <v>0</v>
      </c>
      <c r="D560" s="186">
        <v>0</v>
      </c>
      <c r="E560" s="186">
        <v>0</v>
      </c>
      <c r="F560" s="186">
        <v>0</v>
      </c>
      <c r="G560" s="187" t="s">
        <v>712</v>
      </c>
      <c r="H560" s="313"/>
      <c r="I560" s="307"/>
      <c r="J560" s="271"/>
      <c r="K560" s="79"/>
      <c r="L560" s="313"/>
    </row>
    <row r="561" spans="1:12" ht="15">
      <c r="A561" s="198">
        <v>330</v>
      </c>
      <c r="B561" s="191">
        <v>100</v>
      </c>
      <c r="C561" s="191"/>
      <c r="D561" s="191"/>
      <c r="E561" s="191"/>
      <c r="F561" s="191"/>
      <c r="G561" s="178" t="s">
        <v>713</v>
      </c>
      <c r="H561" s="314"/>
      <c r="I561" s="308"/>
      <c r="J561" s="280"/>
      <c r="K561" s="190"/>
      <c r="L561" s="314"/>
    </row>
    <row r="562" spans="1:12" ht="15">
      <c r="A562" s="198">
        <v>330</v>
      </c>
      <c r="B562" s="191">
        <v>100</v>
      </c>
      <c r="C562" s="191">
        <v>100</v>
      </c>
      <c r="D562" s="191"/>
      <c r="E562" s="191"/>
      <c r="F562" s="191"/>
      <c r="G562" s="178" t="s">
        <v>714</v>
      </c>
      <c r="H562" s="314"/>
      <c r="I562" s="308"/>
      <c r="J562" s="280" t="s">
        <v>490</v>
      </c>
      <c r="K562" s="190"/>
      <c r="L562" s="314"/>
    </row>
    <row r="563" spans="1:12" s="179" customFormat="1" ht="12.75">
      <c r="A563" s="198">
        <v>330</v>
      </c>
      <c r="B563" s="191">
        <v>100</v>
      </c>
      <c r="C563" s="191">
        <v>100</v>
      </c>
      <c r="D563" s="192">
        <v>100</v>
      </c>
      <c r="E563" s="192"/>
      <c r="F563" s="192"/>
      <c r="G563" s="200" t="s">
        <v>689</v>
      </c>
      <c r="H563" s="297">
        <v>39000</v>
      </c>
      <c r="I563" s="335">
        <v>45000</v>
      </c>
      <c r="J563" s="280"/>
      <c r="K563" s="283"/>
      <c r="L563" s="301"/>
    </row>
    <row r="564" spans="1:12" s="179" customFormat="1" ht="12.75">
      <c r="A564" s="198">
        <v>330</v>
      </c>
      <c r="B564" s="191">
        <v>100</v>
      </c>
      <c r="C564" s="191">
        <v>100</v>
      </c>
      <c r="D564" s="192">
        <v>200</v>
      </c>
      <c r="E564" s="192"/>
      <c r="F564" s="192"/>
      <c r="G564" s="200" t="s">
        <v>690</v>
      </c>
      <c r="H564" s="297">
        <v>25000</v>
      </c>
      <c r="I564" s="335">
        <v>9000</v>
      </c>
      <c r="J564" s="280"/>
      <c r="K564" s="283"/>
      <c r="L564" s="301"/>
    </row>
    <row r="565" spans="1:12" s="179" customFormat="1" ht="12.75">
      <c r="A565" s="198">
        <v>330</v>
      </c>
      <c r="B565" s="191">
        <v>100</v>
      </c>
      <c r="C565" s="191">
        <v>100</v>
      </c>
      <c r="D565" s="192">
        <v>300</v>
      </c>
      <c r="E565" s="192"/>
      <c r="F565" s="192"/>
      <c r="G565" s="200" t="s">
        <v>1452</v>
      </c>
      <c r="H565" s="297">
        <v>11000</v>
      </c>
      <c r="I565" s="335">
        <v>10000</v>
      </c>
      <c r="J565" s="280"/>
      <c r="K565" s="283"/>
      <c r="L565" s="301"/>
    </row>
    <row r="566" spans="1:12" s="179" customFormat="1" ht="12.75">
      <c r="A566" s="198">
        <v>330</v>
      </c>
      <c r="B566" s="191">
        <v>100</v>
      </c>
      <c r="C566" s="191">
        <v>100</v>
      </c>
      <c r="D566" s="192">
        <v>400</v>
      </c>
      <c r="E566" s="192"/>
      <c r="F566" s="192"/>
      <c r="G566" s="200" t="s">
        <v>1453</v>
      </c>
      <c r="H566" s="297">
        <v>1000</v>
      </c>
      <c r="I566" s="335">
        <v>2000</v>
      </c>
      <c r="J566" s="280"/>
      <c r="K566" s="283"/>
      <c r="L566" s="301"/>
    </row>
    <row r="567" spans="1:12" s="179" customFormat="1" ht="12.75">
      <c r="A567" s="198">
        <v>330</v>
      </c>
      <c r="B567" s="191">
        <v>100</v>
      </c>
      <c r="C567" s="191">
        <v>100</v>
      </c>
      <c r="D567" s="191">
        <v>500</v>
      </c>
      <c r="E567" s="191"/>
      <c r="F567" s="191"/>
      <c r="G567" s="207" t="s">
        <v>697</v>
      </c>
      <c r="H567" s="308"/>
      <c r="I567" s="336"/>
      <c r="J567" s="280"/>
      <c r="L567" s="314"/>
    </row>
    <row r="568" spans="1:12" s="179" customFormat="1" ht="12.75">
      <c r="A568" s="198">
        <v>330</v>
      </c>
      <c r="B568" s="191">
        <v>100</v>
      </c>
      <c r="C568" s="191">
        <v>100</v>
      </c>
      <c r="D568" s="191">
        <v>500</v>
      </c>
      <c r="E568" s="192">
        <v>5</v>
      </c>
      <c r="F568" s="192"/>
      <c r="G568" s="200" t="s">
        <v>700</v>
      </c>
      <c r="H568" s="297"/>
      <c r="I568" s="335"/>
      <c r="J568" s="280"/>
      <c r="L568" s="301"/>
    </row>
    <row r="569" spans="1:12" s="179" customFormat="1" ht="12.75">
      <c r="A569" s="198">
        <v>330</v>
      </c>
      <c r="B569" s="191">
        <v>100</v>
      </c>
      <c r="C569" s="191">
        <v>100</v>
      </c>
      <c r="D569" s="191">
        <v>500</v>
      </c>
      <c r="E569" s="192">
        <v>10</v>
      </c>
      <c r="F569" s="192"/>
      <c r="G569" s="200" t="s">
        <v>701</v>
      </c>
      <c r="H569" s="297"/>
      <c r="I569" s="335"/>
      <c r="J569" s="280"/>
      <c r="L569" s="301"/>
    </row>
    <row r="570" spans="1:12" s="179" customFormat="1" ht="12.75">
      <c r="A570" s="198">
        <v>330</v>
      </c>
      <c r="B570" s="191">
        <v>100</v>
      </c>
      <c r="C570" s="191">
        <v>100</v>
      </c>
      <c r="D570" s="191">
        <v>500</v>
      </c>
      <c r="E570" s="192">
        <v>15</v>
      </c>
      <c r="F570" s="192"/>
      <c r="G570" s="200" t="s">
        <v>523</v>
      </c>
      <c r="H570" s="297"/>
      <c r="I570" s="335"/>
      <c r="J570" s="280"/>
      <c r="L570" s="301"/>
    </row>
    <row r="571" spans="1:12" s="179" customFormat="1" ht="12.75">
      <c r="A571" s="198">
        <v>330</v>
      </c>
      <c r="B571" s="191">
        <v>100</v>
      </c>
      <c r="C571" s="191">
        <v>100</v>
      </c>
      <c r="D571" s="192">
        <v>900</v>
      </c>
      <c r="E571" s="192"/>
      <c r="F571" s="192"/>
      <c r="G571" s="200" t="s">
        <v>1454</v>
      </c>
      <c r="H571" s="297">
        <v>35000</v>
      </c>
      <c r="I571" s="335">
        <v>26000</v>
      </c>
      <c r="J571" s="280"/>
      <c r="L571" s="301"/>
    </row>
    <row r="572" spans="1:12" ht="15">
      <c r="A572" s="198">
        <v>330</v>
      </c>
      <c r="B572" s="191">
        <v>100</v>
      </c>
      <c r="C572" s="191">
        <v>200</v>
      </c>
      <c r="D572" s="191"/>
      <c r="E572" s="191"/>
      <c r="F572" s="191"/>
      <c r="G572" s="178" t="s">
        <v>715</v>
      </c>
      <c r="H572" s="308"/>
      <c r="I572" s="336"/>
      <c r="J572" s="280" t="s">
        <v>492</v>
      </c>
      <c r="L572" s="314"/>
    </row>
    <row r="573" spans="1:12" s="179" customFormat="1" ht="12.75">
      <c r="A573" s="198">
        <v>330</v>
      </c>
      <c r="B573" s="191">
        <v>100</v>
      </c>
      <c r="C573" s="191">
        <v>200</v>
      </c>
      <c r="D573" s="192">
        <v>100</v>
      </c>
      <c r="E573" s="192"/>
      <c r="F573" s="192"/>
      <c r="G573" s="200" t="s">
        <v>689</v>
      </c>
      <c r="H573" s="297">
        <v>37000</v>
      </c>
      <c r="I573" s="335">
        <v>85273</v>
      </c>
      <c r="J573" s="280"/>
      <c r="L573" s="301">
        <v>6913.14</v>
      </c>
    </row>
    <row r="574" spans="1:12" s="179" customFormat="1" ht="12.75">
      <c r="A574" s="198">
        <v>330</v>
      </c>
      <c r="B574" s="191">
        <v>100</v>
      </c>
      <c r="C574" s="191">
        <v>200</v>
      </c>
      <c r="D574" s="192">
        <v>200</v>
      </c>
      <c r="E574" s="192"/>
      <c r="F574" s="192"/>
      <c r="G574" s="200" t="s">
        <v>690</v>
      </c>
      <c r="H574" s="297">
        <v>24000</v>
      </c>
      <c r="I574" s="335">
        <v>36467</v>
      </c>
      <c r="J574" s="280"/>
      <c r="K574" s="283"/>
      <c r="L574" s="301">
        <v>4577.8</v>
      </c>
    </row>
    <row r="575" spans="1:12" s="179" customFormat="1" ht="12.75">
      <c r="A575" s="198">
        <v>330</v>
      </c>
      <c r="B575" s="191">
        <v>100</v>
      </c>
      <c r="C575" s="191">
        <v>200</v>
      </c>
      <c r="D575" s="192">
        <v>300</v>
      </c>
      <c r="E575" s="192"/>
      <c r="F575" s="192"/>
      <c r="G575" s="200" t="s">
        <v>1452</v>
      </c>
      <c r="H575" s="297">
        <v>10000</v>
      </c>
      <c r="I575" s="335">
        <v>17072</v>
      </c>
      <c r="J575" s="280"/>
      <c r="K575" s="283"/>
      <c r="L575" s="301">
        <v>847.62</v>
      </c>
    </row>
    <row r="576" spans="1:12" s="179" customFormat="1" ht="12.75">
      <c r="A576" s="198">
        <v>330</v>
      </c>
      <c r="B576" s="191">
        <v>100</v>
      </c>
      <c r="C576" s="191">
        <v>200</v>
      </c>
      <c r="D576" s="192">
        <v>400</v>
      </c>
      <c r="E576" s="192"/>
      <c r="F576" s="192"/>
      <c r="G576" s="200" t="s">
        <v>1453</v>
      </c>
      <c r="H576" s="297">
        <v>1000</v>
      </c>
      <c r="I576" s="335">
        <v>1615</v>
      </c>
      <c r="J576" s="280"/>
      <c r="K576" s="283"/>
      <c r="L576" s="301">
        <v>115</v>
      </c>
    </row>
    <row r="577" spans="1:12" s="179" customFormat="1" ht="12.75">
      <c r="A577" s="198">
        <v>330</v>
      </c>
      <c r="B577" s="191">
        <v>100</v>
      </c>
      <c r="C577" s="191">
        <v>200</v>
      </c>
      <c r="D577" s="191">
        <v>500</v>
      </c>
      <c r="E577" s="191"/>
      <c r="F577" s="191"/>
      <c r="G577" s="207" t="s">
        <v>697</v>
      </c>
      <c r="H577" s="308"/>
      <c r="I577" s="336"/>
      <c r="J577" s="280"/>
      <c r="K577" s="283"/>
      <c r="L577" s="314"/>
    </row>
    <row r="578" spans="1:12" s="179" customFormat="1" ht="12.75">
      <c r="A578" s="198">
        <v>330</v>
      </c>
      <c r="B578" s="191">
        <v>100</v>
      </c>
      <c r="C578" s="191">
        <v>200</v>
      </c>
      <c r="D578" s="191">
        <v>500</v>
      </c>
      <c r="E578" s="192">
        <v>5</v>
      </c>
      <c r="F578" s="192"/>
      <c r="G578" s="200" t="s">
        <v>700</v>
      </c>
      <c r="H578" s="297"/>
      <c r="I578" s="335"/>
      <c r="J578" s="280"/>
      <c r="K578" s="283"/>
      <c r="L578" s="301"/>
    </row>
    <row r="579" spans="1:12" s="179" customFormat="1" ht="12.75">
      <c r="A579" s="198">
        <v>330</v>
      </c>
      <c r="B579" s="191">
        <v>100</v>
      </c>
      <c r="C579" s="191">
        <v>200</v>
      </c>
      <c r="D579" s="191">
        <v>500</v>
      </c>
      <c r="E579" s="192">
        <v>10</v>
      </c>
      <c r="F579" s="192"/>
      <c r="G579" s="200" t="s">
        <v>701</v>
      </c>
      <c r="H579" s="297"/>
      <c r="I579" s="335"/>
      <c r="J579" s="280"/>
      <c r="K579" s="283"/>
      <c r="L579" s="301"/>
    </row>
    <row r="580" spans="1:12" s="179" customFormat="1" ht="12.75">
      <c r="A580" s="198">
        <v>330</v>
      </c>
      <c r="B580" s="191">
        <v>100</v>
      </c>
      <c r="C580" s="191">
        <v>200</v>
      </c>
      <c r="D580" s="191">
        <v>500</v>
      </c>
      <c r="E580" s="192">
        <v>15</v>
      </c>
      <c r="F580" s="192"/>
      <c r="G580" s="200" t="s">
        <v>523</v>
      </c>
      <c r="H580" s="297"/>
      <c r="I580" s="335">
        <v>1000</v>
      </c>
      <c r="J580" s="280"/>
      <c r="K580" s="283"/>
      <c r="L580" s="301"/>
    </row>
    <row r="581" spans="1:12" s="179" customFormat="1" ht="12.75">
      <c r="A581" s="198">
        <v>330</v>
      </c>
      <c r="B581" s="191">
        <v>100</v>
      </c>
      <c r="C581" s="191">
        <v>200</v>
      </c>
      <c r="D581" s="192">
        <v>900</v>
      </c>
      <c r="E581" s="192"/>
      <c r="F581" s="192"/>
      <c r="G581" s="200" t="s">
        <v>1454</v>
      </c>
      <c r="H581" s="297">
        <v>33000</v>
      </c>
      <c r="I581" s="335">
        <v>53141</v>
      </c>
      <c r="J581" s="280"/>
      <c r="K581" s="283"/>
      <c r="L581" s="301">
        <v>3546.77</v>
      </c>
    </row>
    <row r="582" spans="1:12" ht="15">
      <c r="A582" s="198">
        <v>330</v>
      </c>
      <c r="B582" s="191">
        <v>100</v>
      </c>
      <c r="C582" s="192">
        <v>300</v>
      </c>
      <c r="D582" s="192"/>
      <c r="E582" s="192"/>
      <c r="F582" s="192"/>
      <c r="G582" s="177" t="s">
        <v>716</v>
      </c>
      <c r="H582" s="297"/>
      <c r="I582" s="335">
        <v>2000</v>
      </c>
      <c r="J582" s="280" t="s">
        <v>494</v>
      </c>
      <c r="K582" s="190"/>
      <c r="L582" s="301"/>
    </row>
    <row r="583" spans="1:12" ht="15">
      <c r="A583" s="198">
        <v>330</v>
      </c>
      <c r="B583" s="191">
        <v>200</v>
      </c>
      <c r="C583" s="191"/>
      <c r="D583" s="191"/>
      <c r="E583" s="191"/>
      <c r="F583" s="191"/>
      <c r="G583" s="178" t="s">
        <v>717</v>
      </c>
      <c r="H583" s="308"/>
      <c r="I583" s="336"/>
      <c r="J583" s="280"/>
      <c r="K583" s="190"/>
      <c r="L583" s="314"/>
    </row>
    <row r="584" spans="1:12" ht="15">
      <c r="A584" s="198">
        <v>330</v>
      </c>
      <c r="B584" s="191">
        <v>200</v>
      </c>
      <c r="C584" s="191">
        <v>100</v>
      </c>
      <c r="D584" s="191"/>
      <c r="E584" s="191"/>
      <c r="F584" s="191"/>
      <c r="G584" s="178" t="s">
        <v>718</v>
      </c>
      <c r="H584" s="308"/>
      <c r="I584" s="336"/>
      <c r="J584" s="280" t="s">
        <v>498</v>
      </c>
      <c r="K584" s="190"/>
      <c r="L584" s="314"/>
    </row>
    <row r="585" spans="1:12" s="179" customFormat="1" ht="12.75">
      <c r="A585" s="198">
        <v>330</v>
      </c>
      <c r="B585" s="191">
        <v>200</v>
      </c>
      <c r="C585" s="191">
        <v>100</v>
      </c>
      <c r="D585" s="192">
        <v>100</v>
      </c>
      <c r="E585" s="192"/>
      <c r="F585" s="192"/>
      <c r="G585" s="200" t="s">
        <v>689</v>
      </c>
      <c r="H585" s="297">
        <v>17584000</v>
      </c>
      <c r="I585" s="335">
        <v>17726484</v>
      </c>
      <c r="J585" s="280"/>
      <c r="K585" s="283"/>
      <c r="L585" s="301">
        <v>12969659.2</v>
      </c>
    </row>
    <row r="586" spans="1:12" s="179" customFormat="1" ht="12.75">
      <c r="A586" s="198">
        <v>330</v>
      </c>
      <c r="B586" s="191">
        <v>200</v>
      </c>
      <c r="C586" s="191">
        <v>100</v>
      </c>
      <c r="D586" s="192">
        <v>200</v>
      </c>
      <c r="E586" s="192"/>
      <c r="F586" s="192"/>
      <c r="G586" s="200" t="s">
        <v>518</v>
      </c>
      <c r="H586" s="297">
        <v>298000</v>
      </c>
      <c r="I586" s="335">
        <v>307717</v>
      </c>
      <c r="J586" s="280"/>
      <c r="K586" s="283"/>
      <c r="L586" s="301">
        <v>252716.58</v>
      </c>
    </row>
    <row r="587" spans="1:12" s="179" customFormat="1" ht="12.75">
      <c r="A587" s="198">
        <v>330</v>
      </c>
      <c r="B587" s="191">
        <v>200</v>
      </c>
      <c r="C587" s="191">
        <v>100</v>
      </c>
      <c r="D587" s="192">
        <v>300</v>
      </c>
      <c r="E587" s="192"/>
      <c r="F587" s="192"/>
      <c r="G587" s="200" t="s">
        <v>519</v>
      </c>
      <c r="H587" s="297">
        <v>1369000</v>
      </c>
      <c r="I587" s="335">
        <v>1418288</v>
      </c>
      <c r="J587" s="280"/>
      <c r="K587" s="283"/>
      <c r="L587" s="301">
        <v>1086288.45</v>
      </c>
    </row>
    <row r="588" spans="1:12" s="179" customFormat="1" ht="12.75">
      <c r="A588" s="198">
        <v>330</v>
      </c>
      <c r="B588" s="191">
        <v>200</v>
      </c>
      <c r="C588" s="191">
        <v>100</v>
      </c>
      <c r="D588" s="192">
        <v>400</v>
      </c>
      <c r="E588" s="192"/>
      <c r="F588" s="192"/>
      <c r="G588" s="200" t="s">
        <v>520</v>
      </c>
      <c r="H588" s="297">
        <v>1800000</v>
      </c>
      <c r="I588" s="335">
        <v>1488495</v>
      </c>
      <c r="J588" s="280"/>
      <c r="K588" s="283"/>
      <c r="L588" s="301">
        <v>1116873.69</v>
      </c>
    </row>
    <row r="589" spans="1:12" s="179" customFormat="1" ht="12.75">
      <c r="A589" s="198">
        <v>330</v>
      </c>
      <c r="B589" s="191">
        <v>200</v>
      </c>
      <c r="C589" s="191">
        <v>100</v>
      </c>
      <c r="D589" s="192">
        <v>500</v>
      </c>
      <c r="E589" s="192"/>
      <c r="F589" s="192"/>
      <c r="G589" s="200" t="s">
        <v>1453</v>
      </c>
      <c r="H589" s="297">
        <v>1032000</v>
      </c>
      <c r="I589" s="335">
        <v>1021594</v>
      </c>
      <c r="J589" s="280"/>
      <c r="K589" s="283"/>
      <c r="L589" s="301">
        <v>751593.8</v>
      </c>
    </row>
    <row r="590" spans="1:12" s="179" customFormat="1" ht="12.75">
      <c r="A590" s="198">
        <v>330</v>
      </c>
      <c r="B590" s="191">
        <v>200</v>
      </c>
      <c r="C590" s="191">
        <v>100</v>
      </c>
      <c r="D590" s="191">
        <v>600</v>
      </c>
      <c r="E590" s="191"/>
      <c r="F590" s="191"/>
      <c r="G590" s="207" t="s">
        <v>697</v>
      </c>
      <c r="H590" s="308"/>
      <c r="I590" s="336"/>
      <c r="J590" s="280"/>
      <c r="K590" s="283"/>
      <c r="L590" s="314"/>
    </row>
    <row r="591" spans="1:12" s="179" customFormat="1" ht="12.75">
      <c r="A591" s="198">
        <v>330</v>
      </c>
      <c r="B591" s="191">
        <v>200</v>
      </c>
      <c r="C591" s="191">
        <v>100</v>
      </c>
      <c r="D591" s="191">
        <v>600</v>
      </c>
      <c r="E591" s="192">
        <v>5</v>
      </c>
      <c r="F591" s="192"/>
      <c r="G591" s="200" t="s">
        <v>700</v>
      </c>
      <c r="H591" s="297"/>
      <c r="I591" s="335"/>
      <c r="J591" s="280"/>
      <c r="K591" s="283"/>
      <c r="L591" s="301">
        <v>0</v>
      </c>
    </row>
    <row r="592" spans="1:12" s="179" customFormat="1" ht="12.75">
      <c r="A592" s="198">
        <v>330</v>
      </c>
      <c r="B592" s="191">
        <v>200</v>
      </c>
      <c r="C592" s="191">
        <v>100</v>
      </c>
      <c r="D592" s="191">
        <v>600</v>
      </c>
      <c r="E592" s="192">
        <v>10</v>
      </c>
      <c r="F592" s="192"/>
      <c r="G592" s="200" t="s">
        <v>701</v>
      </c>
      <c r="H592" s="297"/>
      <c r="I592" s="335"/>
      <c r="J592" s="280"/>
      <c r="K592" s="283"/>
      <c r="L592" s="301">
        <v>0</v>
      </c>
    </row>
    <row r="593" spans="1:12" s="179" customFormat="1" ht="12.75">
      <c r="A593" s="198">
        <v>330</v>
      </c>
      <c r="B593" s="191">
        <v>200</v>
      </c>
      <c r="C593" s="191">
        <v>100</v>
      </c>
      <c r="D593" s="191">
        <v>600</v>
      </c>
      <c r="E593" s="192">
        <v>15</v>
      </c>
      <c r="F593" s="192"/>
      <c r="G593" s="200" t="s">
        <v>521</v>
      </c>
      <c r="H593" s="297">
        <v>146000</v>
      </c>
      <c r="I593" s="335">
        <v>146065</v>
      </c>
      <c r="J593" s="280"/>
      <c r="K593" s="283"/>
      <c r="L593" s="301">
        <v>25064.61</v>
      </c>
    </row>
    <row r="594" spans="1:12" s="179" customFormat="1" ht="12.75">
      <c r="A594" s="198">
        <v>330</v>
      </c>
      <c r="B594" s="191">
        <v>200</v>
      </c>
      <c r="C594" s="191">
        <v>100</v>
      </c>
      <c r="D594" s="192">
        <v>900</v>
      </c>
      <c r="E594" s="192"/>
      <c r="F594" s="192"/>
      <c r="G594" s="200" t="s">
        <v>1454</v>
      </c>
      <c r="H594" s="297">
        <v>6172000</v>
      </c>
      <c r="I594" s="335">
        <v>6126031</v>
      </c>
      <c r="J594" s="280"/>
      <c r="K594" s="283"/>
      <c r="L594" s="301">
        <v>4504210.58</v>
      </c>
    </row>
    <row r="595" spans="1:12" ht="15">
      <c r="A595" s="198">
        <v>330</v>
      </c>
      <c r="B595" s="191">
        <v>200</v>
      </c>
      <c r="C595" s="191">
        <v>200</v>
      </c>
      <c r="D595" s="191"/>
      <c r="E595" s="191"/>
      <c r="F595" s="191"/>
      <c r="G595" s="178" t="s">
        <v>719</v>
      </c>
      <c r="H595" s="308"/>
      <c r="I595" s="336"/>
      <c r="J595" s="280" t="s">
        <v>500</v>
      </c>
      <c r="K595" s="190"/>
      <c r="L595" s="314"/>
    </row>
    <row r="596" spans="1:12" s="179" customFormat="1" ht="12.75">
      <c r="A596" s="198">
        <v>330</v>
      </c>
      <c r="B596" s="191">
        <v>200</v>
      </c>
      <c r="C596" s="191">
        <v>200</v>
      </c>
      <c r="D596" s="192">
        <v>100</v>
      </c>
      <c r="E596" s="192"/>
      <c r="F596" s="192"/>
      <c r="G596" s="200" t="s">
        <v>689</v>
      </c>
      <c r="H596" s="297">
        <v>1243000</v>
      </c>
      <c r="I596" s="335">
        <v>1267114</v>
      </c>
      <c r="J596" s="280"/>
      <c r="K596" s="283"/>
      <c r="L596" s="301">
        <v>1021345.21</v>
      </c>
    </row>
    <row r="597" spans="1:12" s="179" customFormat="1" ht="12.75">
      <c r="A597" s="198">
        <v>330</v>
      </c>
      <c r="B597" s="191">
        <v>200</v>
      </c>
      <c r="C597" s="191">
        <v>200</v>
      </c>
      <c r="D597" s="192">
        <v>200</v>
      </c>
      <c r="E597" s="192"/>
      <c r="F597" s="192"/>
      <c r="G597" s="200" t="s">
        <v>518</v>
      </c>
      <c r="H597" s="297">
        <v>36000</v>
      </c>
      <c r="I597" s="335">
        <v>22223</v>
      </c>
      <c r="J597" s="280"/>
      <c r="K597" s="283"/>
      <c r="L597" s="301">
        <v>20223.24</v>
      </c>
    </row>
    <row r="598" spans="1:12" s="179" customFormat="1" ht="12.75">
      <c r="A598" s="198">
        <v>330</v>
      </c>
      <c r="B598" s="191">
        <v>200</v>
      </c>
      <c r="C598" s="191">
        <v>200</v>
      </c>
      <c r="D598" s="192">
        <v>300</v>
      </c>
      <c r="E598" s="192"/>
      <c r="F598" s="192"/>
      <c r="G598" s="200" t="s">
        <v>519</v>
      </c>
      <c r="H598" s="297">
        <v>22000</v>
      </c>
      <c r="I598" s="335">
        <v>25982</v>
      </c>
      <c r="J598" s="280"/>
      <c r="K598" s="283"/>
      <c r="L598" s="301">
        <v>13981.84</v>
      </c>
    </row>
    <row r="599" spans="1:12" s="179" customFormat="1" ht="12.75">
      <c r="A599" s="198">
        <v>330</v>
      </c>
      <c r="B599" s="191">
        <v>200</v>
      </c>
      <c r="C599" s="191">
        <v>200</v>
      </c>
      <c r="D599" s="192">
        <v>400</v>
      </c>
      <c r="E599" s="192"/>
      <c r="F599" s="192"/>
      <c r="G599" s="200" t="s">
        <v>520</v>
      </c>
      <c r="H599" s="297">
        <v>175000</v>
      </c>
      <c r="I599" s="335">
        <v>126336</v>
      </c>
      <c r="J599" s="280"/>
      <c r="K599" s="283"/>
      <c r="L599" s="301">
        <v>108382.04</v>
      </c>
    </row>
    <row r="600" spans="1:12" s="179" customFormat="1" ht="12.75">
      <c r="A600" s="198">
        <v>330</v>
      </c>
      <c r="B600" s="191">
        <v>200</v>
      </c>
      <c r="C600" s="191">
        <v>200</v>
      </c>
      <c r="D600" s="192">
        <v>500</v>
      </c>
      <c r="E600" s="192"/>
      <c r="F600" s="192"/>
      <c r="G600" s="200" t="s">
        <v>1453</v>
      </c>
      <c r="H600" s="297">
        <v>96000</v>
      </c>
      <c r="I600" s="335">
        <v>68335</v>
      </c>
      <c r="J600" s="280"/>
      <c r="K600" s="283"/>
      <c r="L600" s="301">
        <v>58335.21</v>
      </c>
    </row>
    <row r="601" spans="1:12" s="179" customFormat="1" ht="12.75">
      <c r="A601" s="198">
        <v>330</v>
      </c>
      <c r="B601" s="191">
        <v>200</v>
      </c>
      <c r="C601" s="191">
        <v>200</v>
      </c>
      <c r="D601" s="191">
        <v>600</v>
      </c>
      <c r="E601" s="191"/>
      <c r="F601" s="191"/>
      <c r="G601" s="207" t="s">
        <v>697</v>
      </c>
      <c r="H601" s="308"/>
      <c r="I601" s="336"/>
      <c r="J601" s="280"/>
      <c r="K601" s="283"/>
      <c r="L601" s="314"/>
    </row>
    <row r="602" spans="1:12" s="179" customFormat="1" ht="12.75">
      <c r="A602" s="198">
        <v>330</v>
      </c>
      <c r="B602" s="191">
        <v>200</v>
      </c>
      <c r="C602" s="191">
        <v>200</v>
      </c>
      <c r="D602" s="191">
        <v>600</v>
      </c>
      <c r="E602" s="192">
        <v>5</v>
      </c>
      <c r="F602" s="192"/>
      <c r="G602" s="200" t="s">
        <v>700</v>
      </c>
      <c r="H602" s="297"/>
      <c r="I602" s="335"/>
      <c r="J602" s="280"/>
      <c r="K602" s="283"/>
      <c r="L602" s="301"/>
    </row>
    <row r="603" spans="1:12" s="179" customFormat="1" ht="12.75">
      <c r="A603" s="198">
        <v>330</v>
      </c>
      <c r="B603" s="191">
        <v>200</v>
      </c>
      <c r="C603" s="191">
        <v>200</v>
      </c>
      <c r="D603" s="191">
        <v>600</v>
      </c>
      <c r="E603" s="192">
        <v>10</v>
      </c>
      <c r="F603" s="192"/>
      <c r="G603" s="200" t="s">
        <v>701</v>
      </c>
      <c r="H603" s="297"/>
      <c r="I603" s="335"/>
      <c r="J603" s="280"/>
      <c r="K603" s="283"/>
      <c r="L603" s="301"/>
    </row>
    <row r="604" spans="1:12" s="179" customFormat="1" ht="12.75">
      <c r="A604" s="198">
        <v>330</v>
      </c>
      <c r="B604" s="191">
        <v>200</v>
      </c>
      <c r="C604" s="191">
        <v>200</v>
      </c>
      <c r="D604" s="191">
        <v>600</v>
      </c>
      <c r="E604" s="192">
        <v>15</v>
      </c>
      <c r="F604" s="192"/>
      <c r="G604" s="200" t="s">
        <v>521</v>
      </c>
      <c r="H604" s="297">
        <v>1000</v>
      </c>
      <c r="I604" s="335">
        <v>1151</v>
      </c>
      <c r="J604" s="280"/>
      <c r="K604" s="283"/>
      <c r="L604" s="301">
        <v>1000</v>
      </c>
    </row>
    <row r="605" spans="1:12" s="179" customFormat="1" ht="12.75">
      <c r="A605" s="198">
        <v>330</v>
      </c>
      <c r="B605" s="191">
        <v>200</v>
      </c>
      <c r="C605" s="191">
        <v>200</v>
      </c>
      <c r="D605" s="192">
        <v>900</v>
      </c>
      <c r="E605" s="192"/>
      <c r="F605" s="192"/>
      <c r="G605" s="200" t="s">
        <v>1454</v>
      </c>
      <c r="H605" s="297">
        <v>440000</v>
      </c>
      <c r="I605" s="335">
        <v>439547</v>
      </c>
      <c r="J605" s="280"/>
      <c r="K605" s="283"/>
      <c r="L605" s="301">
        <v>340068.38</v>
      </c>
    </row>
    <row r="606" spans="1:12" ht="15">
      <c r="A606" s="198">
        <v>330</v>
      </c>
      <c r="B606" s="191">
        <v>200</v>
      </c>
      <c r="C606" s="192">
        <v>300</v>
      </c>
      <c r="D606" s="192"/>
      <c r="E606" s="192"/>
      <c r="F606" s="192"/>
      <c r="G606" s="177" t="s">
        <v>720</v>
      </c>
      <c r="H606" s="297"/>
      <c r="I606" s="335">
        <v>90000</v>
      </c>
      <c r="J606" s="280" t="s">
        <v>1577</v>
      </c>
      <c r="K606" s="190"/>
      <c r="L606" s="301"/>
    </row>
    <row r="607" spans="1:12" s="78" customFormat="1" ht="15">
      <c r="A607" s="185">
        <v>335</v>
      </c>
      <c r="B607" s="186">
        <v>0</v>
      </c>
      <c r="C607" s="186">
        <v>0</v>
      </c>
      <c r="D607" s="186">
        <v>0</v>
      </c>
      <c r="E607" s="186">
        <v>0</v>
      </c>
      <c r="F607" s="186">
        <v>0</v>
      </c>
      <c r="G607" s="187" t="s">
        <v>721</v>
      </c>
      <c r="H607" s="313"/>
      <c r="I607" s="307"/>
      <c r="J607" s="271"/>
      <c r="K607" s="79"/>
      <c r="L607" s="313" t="s">
        <v>2</v>
      </c>
    </row>
    <row r="608" spans="1:12" ht="15">
      <c r="A608" s="198">
        <v>335</v>
      </c>
      <c r="B608" s="191">
        <v>100</v>
      </c>
      <c r="C608" s="191"/>
      <c r="D608" s="191"/>
      <c r="E608" s="191"/>
      <c r="F608" s="191"/>
      <c r="G608" s="178" t="s">
        <v>722</v>
      </c>
      <c r="H608" s="314"/>
      <c r="I608" s="308"/>
      <c r="J608" s="280"/>
      <c r="K608" s="190"/>
      <c r="L608" s="314" t="s">
        <v>2</v>
      </c>
    </row>
    <row r="609" spans="1:12" ht="15">
      <c r="A609" s="198">
        <v>335</v>
      </c>
      <c r="B609" s="191">
        <v>100</v>
      </c>
      <c r="C609" s="191">
        <v>100</v>
      </c>
      <c r="D609" s="191"/>
      <c r="E609" s="191"/>
      <c r="F609" s="191"/>
      <c r="G609" s="178" t="s">
        <v>723</v>
      </c>
      <c r="H609" s="314"/>
      <c r="I609" s="308"/>
      <c r="J609" s="280" t="s">
        <v>1583</v>
      </c>
      <c r="K609" s="190"/>
      <c r="L609" s="314" t="s">
        <v>2</v>
      </c>
    </row>
    <row r="610" spans="1:12" s="179" customFormat="1" ht="12.75">
      <c r="A610" s="198">
        <v>335</v>
      </c>
      <c r="B610" s="191">
        <v>100</v>
      </c>
      <c r="C610" s="191">
        <v>100</v>
      </c>
      <c r="D610" s="192">
        <v>100</v>
      </c>
      <c r="E610" s="192"/>
      <c r="F610" s="192"/>
      <c r="G610" s="200" t="s">
        <v>689</v>
      </c>
      <c r="H610" s="297">
        <v>651000</v>
      </c>
      <c r="I610" s="297">
        <v>638153</v>
      </c>
      <c r="J610" s="280"/>
      <c r="K610" s="283"/>
      <c r="L610" s="301">
        <v>0</v>
      </c>
    </row>
    <row r="611" spans="1:12" s="179" customFormat="1" ht="12.75">
      <c r="A611" s="198">
        <v>335</v>
      </c>
      <c r="B611" s="191">
        <v>100</v>
      </c>
      <c r="C611" s="191">
        <v>100</v>
      </c>
      <c r="D611" s="192">
        <v>200</v>
      </c>
      <c r="E611" s="192"/>
      <c r="F611" s="192"/>
      <c r="G611" s="200" t="s">
        <v>690</v>
      </c>
      <c r="H611" s="297">
        <v>327000</v>
      </c>
      <c r="I611" s="297">
        <v>281226</v>
      </c>
      <c r="J611" s="280"/>
      <c r="K611" s="283"/>
      <c r="L611" s="301">
        <v>0</v>
      </c>
    </row>
    <row r="612" spans="1:12" s="179" customFormat="1" ht="12.75">
      <c r="A612" s="198">
        <v>335</v>
      </c>
      <c r="B612" s="191">
        <v>100</v>
      </c>
      <c r="C612" s="191">
        <v>100</v>
      </c>
      <c r="D612" s="192">
        <v>300</v>
      </c>
      <c r="E612" s="192"/>
      <c r="F612" s="192"/>
      <c r="G612" s="200" t="s">
        <v>1452</v>
      </c>
      <c r="H612" s="297">
        <v>84000</v>
      </c>
      <c r="I612" s="297">
        <v>98265</v>
      </c>
      <c r="J612" s="280"/>
      <c r="K612" s="283"/>
      <c r="L612" s="301">
        <v>0</v>
      </c>
    </row>
    <row r="613" spans="1:12" s="179" customFormat="1" ht="12.75">
      <c r="A613" s="198">
        <v>335</v>
      </c>
      <c r="B613" s="191">
        <v>100</v>
      </c>
      <c r="C613" s="191">
        <v>100</v>
      </c>
      <c r="D613" s="192">
        <v>400</v>
      </c>
      <c r="E613" s="192"/>
      <c r="F613" s="192"/>
      <c r="G613" s="200" t="s">
        <v>1453</v>
      </c>
      <c r="H613" s="297">
        <v>1000</v>
      </c>
      <c r="I613" s="297">
        <v>4313</v>
      </c>
      <c r="J613" s="280"/>
      <c r="K613" s="283"/>
      <c r="L613" s="301">
        <v>0</v>
      </c>
    </row>
    <row r="614" spans="1:12" s="179" customFormat="1" ht="12.75">
      <c r="A614" s="198">
        <v>335</v>
      </c>
      <c r="B614" s="191">
        <v>100</v>
      </c>
      <c r="C614" s="191">
        <v>100</v>
      </c>
      <c r="D614" s="191">
        <v>500</v>
      </c>
      <c r="E614" s="191"/>
      <c r="F614" s="191"/>
      <c r="G614" s="207" t="s">
        <v>697</v>
      </c>
      <c r="H614" s="308"/>
      <c r="I614" s="308"/>
      <c r="J614" s="280"/>
      <c r="K614" s="283"/>
      <c r="L614" s="314" t="s">
        <v>2</v>
      </c>
    </row>
    <row r="615" spans="1:12" s="179" customFormat="1" ht="12.75">
      <c r="A615" s="198">
        <v>335</v>
      </c>
      <c r="B615" s="191">
        <v>100</v>
      </c>
      <c r="C615" s="191">
        <v>100</v>
      </c>
      <c r="D615" s="191">
        <v>500</v>
      </c>
      <c r="E615" s="192">
        <v>5</v>
      </c>
      <c r="F615" s="192"/>
      <c r="G615" s="200" t="s">
        <v>700</v>
      </c>
      <c r="H615" s="297"/>
      <c r="I615" s="297"/>
      <c r="J615" s="280"/>
      <c r="K615" s="283"/>
      <c r="L615" s="301">
        <v>0</v>
      </c>
    </row>
    <row r="616" spans="1:12" s="179" customFormat="1" ht="12.75">
      <c r="A616" s="198">
        <v>335</v>
      </c>
      <c r="B616" s="191">
        <v>100</v>
      </c>
      <c r="C616" s="191">
        <v>100</v>
      </c>
      <c r="D616" s="191">
        <v>500</v>
      </c>
      <c r="E616" s="192">
        <v>10</v>
      </c>
      <c r="F616" s="192"/>
      <c r="G616" s="200" t="s">
        <v>701</v>
      </c>
      <c r="H616" s="297"/>
      <c r="I616" s="297"/>
      <c r="J616" s="280"/>
      <c r="K616" s="283"/>
      <c r="L616" s="301">
        <v>0</v>
      </c>
    </row>
    <row r="617" spans="1:12" s="179" customFormat="1" ht="12.75">
      <c r="A617" s="198">
        <v>335</v>
      </c>
      <c r="B617" s="191">
        <v>100</v>
      </c>
      <c r="C617" s="191">
        <v>100</v>
      </c>
      <c r="D617" s="191">
        <v>500</v>
      </c>
      <c r="E617" s="192">
        <v>15</v>
      </c>
      <c r="F617" s="192"/>
      <c r="G617" s="200" t="s">
        <v>524</v>
      </c>
      <c r="H617" s="297">
        <v>10000</v>
      </c>
      <c r="I617" s="297">
        <v>10171</v>
      </c>
      <c r="J617" s="280"/>
      <c r="K617" s="283"/>
      <c r="L617" s="301">
        <v>0</v>
      </c>
    </row>
    <row r="618" spans="1:12" s="179" customFormat="1" ht="12.75">
      <c r="A618" s="198">
        <v>335</v>
      </c>
      <c r="B618" s="191">
        <v>100</v>
      </c>
      <c r="C618" s="191">
        <v>100</v>
      </c>
      <c r="D618" s="192">
        <v>900</v>
      </c>
      <c r="E618" s="192"/>
      <c r="F618" s="192"/>
      <c r="G618" s="200" t="s">
        <v>1454</v>
      </c>
      <c r="H618" s="297">
        <v>239000</v>
      </c>
      <c r="I618" s="297">
        <v>277488</v>
      </c>
      <c r="J618" s="280"/>
      <c r="K618" s="283"/>
      <c r="L618" s="301">
        <v>0</v>
      </c>
    </row>
    <row r="619" spans="1:12" ht="15">
      <c r="A619" s="198">
        <v>335</v>
      </c>
      <c r="B619" s="191">
        <v>100</v>
      </c>
      <c r="C619" s="191">
        <v>200</v>
      </c>
      <c r="D619" s="191"/>
      <c r="E619" s="191"/>
      <c r="F619" s="191"/>
      <c r="G619" s="178" t="s">
        <v>724</v>
      </c>
      <c r="H619" s="308"/>
      <c r="I619" s="308"/>
      <c r="J619" s="280" t="s">
        <v>1585</v>
      </c>
      <c r="K619" s="190"/>
      <c r="L619" s="314" t="s">
        <v>2</v>
      </c>
    </row>
    <row r="620" spans="1:12" ht="15">
      <c r="A620" s="198">
        <v>335</v>
      </c>
      <c r="B620" s="191">
        <v>100</v>
      </c>
      <c r="C620" s="191">
        <v>200</v>
      </c>
      <c r="D620" s="192">
        <v>100</v>
      </c>
      <c r="E620" s="192"/>
      <c r="F620" s="192"/>
      <c r="G620" s="200" t="s">
        <v>689</v>
      </c>
      <c r="H620" s="297">
        <v>90000</v>
      </c>
      <c r="I620" s="297">
        <v>95677</v>
      </c>
      <c r="J620" s="280"/>
      <c r="K620" s="190"/>
      <c r="L620" s="301">
        <v>0</v>
      </c>
    </row>
    <row r="621" spans="1:12" ht="15">
      <c r="A621" s="198">
        <v>335</v>
      </c>
      <c r="B621" s="191">
        <v>100</v>
      </c>
      <c r="C621" s="191">
        <v>200</v>
      </c>
      <c r="D621" s="192">
        <v>200</v>
      </c>
      <c r="E621" s="192"/>
      <c r="F621" s="192"/>
      <c r="G621" s="200" t="s">
        <v>690</v>
      </c>
      <c r="H621" s="297">
        <v>2000</v>
      </c>
      <c r="I621" s="297">
        <v>18144</v>
      </c>
      <c r="J621" s="280"/>
      <c r="K621" s="190"/>
      <c r="L621" s="301">
        <v>0</v>
      </c>
    </row>
    <row r="622" spans="1:12" ht="15">
      <c r="A622" s="198">
        <v>335</v>
      </c>
      <c r="B622" s="191">
        <v>100</v>
      </c>
      <c r="C622" s="191">
        <v>200</v>
      </c>
      <c r="D622" s="192">
        <v>300</v>
      </c>
      <c r="E622" s="192"/>
      <c r="F622" s="192"/>
      <c r="G622" s="200" t="s">
        <v>1452</v>
      </c>
      <c r="H622" s="297">
        <v>9000</v>
      </c>
      <c r="I622" s="297">
        <v>11755</v>
      </c>
      <c r="J622" s="280"/>
      <c r="K622" s="190"/>
      <c r="L622" s="301">
        <v>0</v>
      </c>
    </row>
    <row r="623" spans="1:12" ht="15">
      <c r="A623" s="198">
        <v>335</v>
      </c>
      <c r="B623" s="191">
        <v>100</v>
      </c>
      <c r="C623" s="191">
        <v>200</v>
      </c>
      <c r="D623" s="192">
        <v>400</v>
      </c>
      <c r="E623" s="192"/>
      <c r="F623" s="192"/>
      <c r="G623" s="200" t="s">
        <v>1453</v>
      </c>
      <c r="H623" s="297"/>
      <c r="I623" s="297">
        <v>1380</v>
      </c>
      <c r="J623" s="280"/>
      <c r="K623" s="190"/>
      <c r="L623" s="301">
        <v>0</v>
      </c>
    </row>
    <row r="624" spans="1:12" ht="15">
      <c r="A624" s="198">
        <v>335</v>
      </c>
      <c r="B624" s="191">
        <v>100</v>
      </c>
      <c r="C624" s="191">
        <v>200</v>
      </c>
      <c r="D624" s="191">
        <v>500</v>
      </c>
      <c r="E624" s="191"/>
      <c r="F624" s="191"/>
      <c r="G624" s="207" t="s">
        <v>697</v>
      </c>
      <c r="H624" s="308"/>
      <c r="I624" s="308"/>
      <c r="J624" s="280"/>
      <c r="K624" s="190"/>
      <c r="L624" s="314" t="s">
        <v>2</v>
      </c>
    </row>
    <row r="625" spans="1:12" ht="15">
      <c r="A625" s="198">
        <v>335</v>
      </c>
      <c r="B625" s="191">
        <v>100</v>
      </c>
      <c r="C625" s="191">
        <v>200</v>
      </c>
      <c r="D625" s="191">
        <v>500</v>
      </c>
      <c r="E625" s="192">
        <v>5</v>
      </c>
      <c r="F625" s="192"/>
      <c r="G625" s="200" t="s">
        <v>700</v>
      </c>
      <c r="H625" s="297"/>
      <c r="I625" s="297"/>
      <c r="J625" s="280"/>
      <c r="K625" s="190"/>
      <c r="L625" s="301">
        <v>0</v>
      </c>
    </row>
    <row r="626" spans="1:12" ht="15">
      <c r="A626" s="198">
        <v>335</v>
      </c>
      <c r="B626" s="191">
        <v>100</v>
      </c>
      <c r="C626" s="191">
        <v>200</v>
      </c>
      <c r="D626" s="191">
        <v>500</v>
      </c>
      <c r="E626" s="192">
        <v>10</v>
      </c>
      <c r="F626" s="192"/>
      <c r="G626" s="200" t="s">
        <v>701</v>
      </c>
      <c r="H626" s="297"/>
      <c r="I626" s="297"/>
      <c r="J626" s="280"/>
      <c r="K626" s="190"/>
      <c r="L626" s="301">
        <v>0</v>
      </c>
    </row>
    <row r="627" spans="1:12" ht="15">
      <c r="A627" s="198">
        <v>335</v>
      </c>
      <c r="B627" s="191">
        <v>100</v>
      </c>
      <c r="C627" s="191">
        <v>200</v>
      </c>
      <c r="D627" s="191">
        <v>500</v>
      </c>
      <c r="E627" s="192">
        <v>15</v>
      </c>
      <c r="F627" s="192"/>
      <c r="G627" s="200" t="s">
        <v>524</v>
      </c>
      <c r="H627" s="297"/>
      <c r="I627" s="297">
        <v>55</v>
      </c>
      <c r="J627" s="280"/>
      <c r="K627" s="190"/>
      <c r="L627" s="301">
        <v>0</v>
      </c>
    </row>
    <row r="628" spans="1:12" ht="15">
      <c r="A628" s="198">
        <v>335</v>
      </c>
      <c r="B628" s="191">
        <v>100</v>
      </c>
      <c r="C628" s="191">
        <v>200</v>
      </c>
      <c r="D628" s="192">
        <v>900</v>
      </c>
      <c r="E628" s="192"/>
      <c r="F628" s="192"/>
      <c r="G628" s="200" t="s">
        <v>1454</v>
      </c>
      <c r="H628" s="297">
        <v>33000</v>
      </c>
      <c r="I628" s="297">
        <v>34700</v>
      </c>
      <c r="J628" s="280"/>
      <c r="K628" s="190"/>
      <c r="L628" s="301">
        <v>0</v>
      </c>
    </row>
    <row r="629" spans="1:12" ht="15">
      <c r="A629" s="198">
        <v>335</v>
      </c>
      <c r="B629" s="191">
        <v>100</v>
      </c>
      <c r="C629" s="192">
        <v>300</v>
      </c>
      <c r="D629" s="192"/>
      <c r="E629" s="192"/>
      <c r="F629" s="192"/>
      <c r="G629" s="177" t="s">
        <v>725</v>
      </c>
      <c r="H629" s="297"/>
      <c r="I629" s="297">
        <v>1000</v>
      </c>
      <c r="J629" s="280" t="s">
        <v>1587</v>
      </c>
      <c r="K629" s="190"/>
      <c r="L629" s="301">
        <v>0</v>
      </c>
    </row>
    <row r="630" spans="1:12" ht="15">
      <c r="A630" s="198">
        <v>335</v>
      </c>
      <c r="B630" s="191">
        <v>200</v>
      </c>
      <c r="C630" s="191"/>
      <c r="D630" s="191"/>
      <c r="E630" s="191"/>
      <c r="F630" s="191"/>
      <c r="G630" s="178" t="s">
        <v>1235</v>
      </c>
      <c r="H630" s="308"/>
      <c r="I630" s="308"/>
      <c r="J630" s="280"/>
      <c r="L630" s="314" t="s">
        <v>2</v>
      </c>
    </row>
    <row r="631" spans="1:12" ht="15">
      <c r="A631" s="198">
        <v>335</v>
      </c>
      <c r="B631" s="191">
        <v>200</v>
      </c>
      <c r="C631" s="191">
        <v>100</v>
      </c>
      <c r="D631" s="191"/>
      <c r="E631" s="191"/>
      <c r="F631" s="191"/>
      <c r="G631" s="178" t="s">
        <v>1236</v>
      </c>
      <c r="H631" s="308"/>
      <c r="I631" s="308"/>
      <c r="J631" s="280" t="s">
        <v>1591</v>
      </c>
      <c r="L631" s="314" t="s">
        <v>2</v>
      </c>
    </row>
    <row r="632" spans="1:12" ht="15">
      <c r="A632" s="198">
        <v>335</v>
      </c>
      <c r="B632" s="191">
        <v>200</v>
      </c>
      <c r="C632" s="191">
        <v>100</v>
      </c>
      <c r="D632" s="192">
        <v>100</v>
      </c>
      <c r="E632" s="192"/>
      <c r="F632" s="192"/>
      <c r="G632" s="200" t="s">
        <v>689</v>
      </c>
      <c r="H632" s="297">
        <v>7181000</v>
      </c>
      <c r="I632" s="297">
        <v>7356685</v>
      </c>
      <c r="J632" s="280"/>
      <c r="L632" s="301">
        <v>1226612.83</v>
      </c>
    </row>
    <row r="633" spans="1:12" ht="15">
      <c r="A633" s="198">
        <v>335</v>
      </c>
      <c r="B633" s="191">
        <v>200</v>
      </c>
      <c r="C633" s="191">
        <v>100</v>
      </c>
      <c r="D633" s="192">
        <v>200</v>
      </c>
      <c r="E633" s="192"/>
      <c r="F633" s="192"/>
      <c r="G633" s="200" t="s">
        <v>518</v>
      </c>
      <c r="H633" s="297">
        <v>41000</v>
      </c>
      <c r="I633" s="297">
        <v>44589</v>
      </c>
      <c r="J633" s="280"/>
      <c r="L633" s="301">
        <v>10060.37</v>
      </c>
    </row>
    <row r="634" spans="1:12" ht="15">
      <c r="A634" s="198">
        <v>335</v>
      </c>
      <c r="B634" s="191">
        <v>200</v>
      </c>
      <c r="C634" s="191">
        <v>100</v>
      </c>
      <c r="D634" s="192">
        <v>300</v>
      </c>
      <c r="E634" s="192"/>
      <c r="F634" s="192"/>
      <c r="G634" s="200" t="s">
        <v>519</v>
      </c>
      <c r="H634" s="297">
        <v>1359000</v>
      </c>
      <c r="I634" s="297">
        <v>1332365</v>
      </c>
      <c r="J634" s="280"/>
      <c r="L634" s="301">
        <v>234384.01</v>
      </c>
    </row>
    <row r="635" spans="1:12" ht="15">
      <c r="A635" s="198">
        <v>335</v>
      </c>
      <c r="B635" s="191">
        <v>200</v>
      </c>
      <c r="C635" s="191">
        <v>100</v>
      </c>
      <c r="D635" s="192">
        <v>400</v>
      </c>
      <c r="E635" s="192"/>
      <c r="F635" s="192"/>
      <c r="G635" s="200" t="s">
        <v>520</v>
      </c>
      <c r="H635" s="297">
        <v>323000</v>
      </c>
      <c r="I635" s="297">
        <v>479903</v>
      </c>
      <c r="J635" s="280"/>
      <c r="K635" s="190"/>
      <c r="L635" s="301">
        <v>59806.95</v>
      </c>
    </row>
    <row r="636" spans="1:12" ht="15">
      <c r="A636" s="198">
        <v>335</v>
      </c>
      <c r="B636" s="191">
        <v>200</v>
      </c>
      <c r="C636" s="191">
        <v>100</v>
      </c>
      <c r="D636" s="192">
        <v>500</v>
      </c>
      <c r="E636" s="192"/>
      <c r="F636" s="192"/>
      <c r="G636" s="200" t="s">
        <v>1453</v>
      </c>
      <c r="H636" s="297">
        <v>11000</v>
      </c>
      <c r="I636" s="297">
        <v>12156</v>
      </c>
      <c r="J636" s="280"/>
      <c r="K636" s="190"/>
      <c r="L636" s="301">
        <v>2773.13</v>
      </c>
    </row>
    <row r="637" spans="1:12" ht="15">
      <c r="A637" s="198">
        <v>335</v>
      </c>
      <c r="B637" s="191">
        <v>200</v>
      </c>
      <c r="C637" s="191">
        <v>100</v>
      </c>
      <c r="D637" s="191">
        <v>600</v>
      </c>
      <c r="E637" s="191"/>
      <c r="F637" s="191"/>
      <c r="G637" s="207" t="s">
        <v>697</v>
      </c>
      <c r="H637" s="308"/>
      <c r="I637" s="308"/>
      <c r="J637" s="280"/>
      <c r="K637" s="190"/>
      <c r="L637" s="314" t="s">
        <v>2</v>
      </c>
    </row>
    <row r="638" spans="1:12" ht="15">
      <c r="A638" s="198">
        <v>335</v>
      </c>
      <c r="B638" s="191">
        <v>200</v>
      </c>
      <c r="C638" s="191">
        <v>100</v>
      </c>
      <c r="D638" s="191">
        <v>600</v>
      </c>
      <c r="E638" s="192">
        <v>5</v>
      </c>
      <c r="F638" s="192"/>
      <c r="G638" s="200" t="s">
        <v>700</v>
      </c>
      <c r="H638" s="297"/>
      <c r="I638" s="297"/>
      <c r="J638" s="280"/>
      <c r="K638" s="190"/>
      <c r="L638" s="301">
        <v>0</v>
      </c>
    </row>
    <row r="639" spans="1:12" ht="15">
      <c r="A639" s="198">
        <v>335</v>
      </c>
      <c r="B639" s="191">
        <v>200</v>
      </c>
      <c r="C639" s="191">
        <v>100</v>
      </c>
      <c r="D639" s="191">
        <v>600</v>
      </c>
      <c r="E639" s="192">
        <v>10</v>
      </c>
      <c r="F639" s="192"/>
      <c r="G639" s="200" t="s">
        <v>701</v>
      </c>
      <c r="H639" s="297"/>
      <c r="I639" s="297"/>
      <c r="J639" s="280"/>
      <c r="K639" s="190"/>
      <c r="L639" s="301">
        <v>0</v>
      </c>
    </row>
    <row r="640" spans="1:12" ht="15">
      <c r="A640" s="198">
        <v>335</v>
      </c>
      <c r="B640" s="191">
        <v>200</v>
      </c>
      <c r="C640" s="191">
        <v>100</v>
      </c>
      <c r="D640" s="191">
        <v>600</v>
      </c>
      <c r="E640" s="192">
        <v>15</v>
      </c>
      <c r="F640" s="192"/>
      <c r="G640" s="200" t="s">
        <v>521</v>
      </c>
      <c r="H640" s="297">
        <v>100000</v>
      </c>
      <c r="I640" s="297">
        <v>99971</v>
      </c>
      <c r="J640" s="280"/>
      <c r="K640" s="190"/>
      <c r="L640" s="301">
        <v>1690.09</v>
      </c>
    </row>
    <row r="641" spans="1:12" ht="15">
      <c r="A641" s="198">
        <v>335</v>
      </c>
      <c r="B641" s="191">
        <v>200</v>
      </c>
      <c r="C641" s="191">
        <v>100</v>
      </c>
      <c r="D641" s="192">
        <v>900</v>
      </c>
      <c r="E641" s="192"/>
      <c r="F641" s="192"/>
      <c r="G641" s="200" t="s">
        <v>1454</v>
      </c>
      <c r="H641" s="297">
        <v>2480000</v>
      </c>
      <c r="I641" s="297">
        <v>2582064</v>
      </c>
      <c r="J641" s="280"/>
      <c r="K641" s="190"/>
      <c r="L641" s="301">
        <v>426381.66</v>
      </c>
    </row>
    <row r="642" spans="1:12" ht="15">
      <c r="A642" s="198">
        <v>335</v>
      </c>
      <c r="B642" s="191">
        <v>200</v>
      </c>
      <c r="C642" s="191">
        <v>200</v>
      </c>
      <c r="D642" s="191"/>
      <c r="E642" s="191"/>
      <c r="F642" s="191"/>
      <c r="G642" s="178" t="s">
        <v>1237</v>
      </c>
      <c r="H642" s="308"/>
      <c r="I642" s="308"/>
      <c r="J642" s="280" t="s">
        <v>1593</v>
      </c>
      <c r="K642" s="190"/>
      <c r="L642" s="314" t="s">
        <v>2</v>
      </c>
    </row>
    <row r="643" spans="1:12" ht="15">
      <c r="A643" s="198">
        <v>335</v>
      </c>
      <c r="B643" s="191">
        <v>200</v>
      </c>
      <c r="C643" s="191">
        <v>200</v>
      </c>
      <c r="D643" s="192">
        <v>100</v>
      </c>
      <c r="E643" s="192"/>
      <c r="F643" s="192"/>
      <c r="G643" s="200" t="s">
        <v>689</v>
      </c>
      <c r="H643" s="297">
        <v>384000</v>
      </c>
      <c r="I643" s="297">
        <v>213956</v>
      </c>
      <c r="J643" s="280"/>
      <c r="K643" s="190"/>
      <c r="L643" s="301">
        <v>65605.12</v>
      </c>
    </row>
    <row r="644" spans="1:12" ht="15">
      <c r="A644" s="198">
        <v>335</v>
      </c>
      <c r="B644" s="191">
        <v>200</v>
      </c>
      <c r="C644" s="191">
        <v>200</v>
      </c>
      <c r="D644" s="192">
        <v>200</v>
      </c>
      <c r="E644" s="192"/>
      <c r="F644" s="192"/>
      <c r="G644" s="200" t="s">
        <v>518</v>
      </c>
      <c r="H644" s="297">
        <v>1000</v>
      </c>
      <c r="I644" s="297">
        <v>1902</v>
      </c>
      <c r="J644" s="280"/>
      <c r="K644" s="190"/>
      <c r="L644" s="301">
        <v>646.63</v>
      </c>
    </row>
    <row r="645" spans="1:12" ht="15">
      <c r="A645" s="198">
        <v>335</v>
      </c>
      <c r="B645" s="191">
        <v>200</v>
      </c>
      <c r="C645" s="191">
        <v>200</v>
      </c>
      <c r="D645" s="192">
        <v>300</v>
      </c>
      <c r="E645" s="192"/>
      <c r="F645" s="192"/>
      <c r="G645" s="200" t="s">
        <v>519</v>
      </c>
      <c r="H645" s="297">
        <v>16000</v>
      </c>
      <c r="I645" s="297">
        <v>10963</v>
      </c>
      <c r="J645" s="280"/>
      <c r="K645" s="190"/>
      <c r="L645" s="301">
        <v>2367.52</v>
      </c>
    </row>
    <row r="646" spans="1:12" ht="15">
      <c r="A646" s="198">
        <v>335</v>
      </c>
      <c r="B646" s="191">
        <v>200</v>
      </c>
      <c r="C646" s="191">
        <v>200</v>
      </c>
      <c r="D646" s="192">
        <v>400</v>
      </c>
      <c r="E646" s="192"/>
      <c r="F646" s="192"/>
      <c r="G646" s="200" t="s">
        <v>520</v>
      </c>
      <c r="H646" s="297">
        <v>9000</v>
      </c>
      <c r="I646" s="297">
        <v>6796</v>
      </c>
      <c r="J646" s="280"/>
      <c r="K646" s="190"/>
      <c r="L646" s="301">
        <v>1630.7</v>
      </c>
    </row>
    <row r="647" spans="1:12" ht="15">
      <c r="A647" s="198">
        <v>335</v>
      </c>
      <c r="B647" s="191">
        <v>200</v>
      </c>
      <c r="C647" s="191">
        <v>200</v>
      </c>
      <c r="D647" s="192">
        <v>500</v>
      </c>
      <c r="E647" s="192"/>
      <c r="F647" s="192"/>
      <c r="G647" s="200" t="s">
        <v>1453</v>
      </c>
      <c r="H647" s="297">
        <v>3000</v>
      </c>
      <c r="I647" s="297">
        <v>618</v>
      </c>
      <c r="J647" s="280"/>
      <c r="K647" s="190"/>
      <c r="L647" s="301">
        <v>210.11</v>
      </c>
    </row>
    <row r="648" spans="1:12" ht="15">
      <c r="A648" s="198">
        <v>335</v>
      </c>
      <c r="B648" s="191">
        <v>200</v>
      </c>
      <c r="C648" s="191">
        <v>200</v>
      </c>
      <c r="D648" s="191">
        <v>600</v>
      </c>
      <c r="E648" s="191"/>
      <c r="F648" s="191"/>
      <c r="G648" s="207" t="s">
        <v>697</v>
      </c>
      <c r="H648" s="308"/>
      <c r="I648" s="308"/>
      <c r="J648" s="280"/>
      <c r="K648" s="190"/>
      <c r="L648" s="314" t="s">
        <v>2</v>
      </c>
    </row>
    <row r="649" spans="1:12" ht="15">
      <c r="A649" s="198">
        <v>335</v>
      </c>
      <c r="B649" s="191">
        <v>200</v>
      </c>
      <c r="C649" s="191">
        <v>200</v>
      </c>
      <c r="D649" s="191">
        <v>600</v>
      </c>
      <c r="E649" s="192">
        <v>5</v>
      </c>
      <c r="F649" s="192"/>
      <c r="G649" s="200" t="s">
        <v>700</v>
      </c>
      <c r="H649" s="297"/>
      <c r="I649" s="297"/>
      <c r="J649" s="280"/>
      <c r="K649" s="190"/>
      <c r="L649" s="301">
        <v>0</v>
      </c>
    </row>
    <row r="650" spans="1:12" ht="15">
      <c r="A650" s="198">
        <v>335</v>
      </c>
      <c r="B650" s="191">
        <v>200</v>
      </c>
      <c r="C650" s="191">
        <v>200</v>
      </c>
      <c r="D650" s="191">
        <v>600</v>
      </c>
      <c r="E650" s="192">
        <v>10</v>
      </c>
      <c r="F650" s="192"/>
      <c r="G650" s="200" t="s">
        <v>701</v>
      </c>
      <c r="H650" s="297"/>
      <c r="I650" s="297"/>
      <c r="J650" s="280"/>
      <c r="K650" s="190"/>
      <c r="L650" s="301">
        <v>0</v>
      </c>
    </row>
    <row r="651" spans="1:12" ht="15">
      <c r="A651" s="198">
        <v>335</v>
      </c>
      <c r="B651" s="191">
        <v>200</v>
      </c>
      <c r="C651" s="191">
        <v>200</v>
      </c>
      <c r="D651" s="191">
        <v>600</v>
      </c>
      <c r="E651" s="192">
        <v>15</v>
      </c>
      <c r="F651" s="192"/>
      <c r="G651" s="200" t="s">
        <v>521</v>
      </c>
      <c r="H651" s="297"/>
      <c r="I651" s="297">
        <v>299</v>
      </c>
      <c r="J651" s="280"/>
      <c r="K651" s="190"/>
      <c r="L651" s="301">
        <v>0</v>
      </c>
    </row>
    <row r="652" spans="1:12" ht="15">
      <c r="A652" s="198">
        <v>335</v>
      </c>
      <c r="B652" s="191">
        <v>200</v>
      </c>
      <c r="C652" s="191">
        <v>200</v>
      </c>
      <c r="D652" s="192">
        <v>900</v>
      </c>
      <c r="E652" s="192"/>
      <c r="F652" s="192"/>
      <c r="G652" s="200" t="s">
        <v>1454</v>
      </c>
      <c r="H652" s="297">
        <v>132000</v>
      </c>
      <c r="I652" s="297">
        <v>68134</v>
      </c>
      <c r="J652" s="280"/>
      <c r="K652" s="190"/>
      <c r="L652" s="301">
        <v>20785.73</v>
      </c>
    </row>
    <row r="653" spans="1:12" ht="15">
      <c r="A653" s="198">
        <v>335</v>
      </c>
      <c r="B653" s="191">
        <v>200</v>
      </c>
      <c r="C653" s="192">
        <v>300</v>
      </c>
      <c r="D653" s="192"/>
      <c r="E653" s="192"/>
      <c r="F653" s="192"/>
      <c r="G653" s="177" t="s">
        <v>1238</v>
      </c>
      <c r="H653" s="297"/>
      <c r="I653" s="297"/>
      <c r="J653" s="280" t="s">
        <v>1595</v>
      </c>
      <c r="K653" s="190"/>
      <c r="L653" s="301">
        <v>0</v>
      </c>
    </row>
    <row r="654" spans="1:12" s="78" customFormat="1" ht="15">
      <c r="A654" s="185">
        <v>340</v>
      </c>
      <c r="B654" s="186">
        <v>0</v>
      </c>
      <c r="C654" s="186">
        <v>0</v>
      </c>
      <c r="D654" s="186">
        <v>0</v>
      </c>
      <c r="E654" s="186">
        <v>0</v>
      </c>
      <c r="F654" s="186">
        <v>0</v>
      </c>
      <c r="G654" s="187" t="s">
        <v>1796</v>
      </c>
      <c r="H654" s="313"/>
      <c r="I654" s="307"/>
      <c r="J654" s="271"/>
      <c r="L654" s="313" t="s">
        <v>2</v>
      </c>
    </row>
    <row r="655" spans="1:12" ht="15">
      <c r="A655" s="198">
        <v>340</v>
      </c>
      <c r="B655" s="191">
        <v>100</v>
      </c>
      <c r="C655" s="191"/>
      <c r="D655" s="191"/>
      <c r="E655" s="191"/>
      <c r="F655" s="191"/>
      <c r="G655" s="178" t="s">
        <v>1239</v>
      </c>
      <c r="H655" s="314"/>
      <c r="I655" s="308"/>
      <c r="J655" s="280" t="s">
        <v>1599</v>
      </c>
      <c r="L655" s="314" t="s">
        <v>2</v>
      </c>
    </row>
    <row r="656" spans="1:12" ht="15">
      <c r="A656" s="198">
        <v>340</v>
      </c>
      <c r="B656" s="191">
        <v>100</v>
      </c>
      <c r="C656" s="192">
        <v>100</v>
      </c>
      <c r="D656" s="192"/>
      <c r="E656" s="192"/>
      <c r="F656" s="192"/>
      <c r="G656" s="177" t="s">
        <v>1240</v>
      </c>
      <c r="H656" s="298">
        <v>50000</v>
      </c>
      <c r="I656" s="298">
        <v>52081</v>
      </c>
      <c r="J656" s="280"/>
      <c r="L656" s="315">
        <v>47080.59</v>
      </c>
    </row>
    <row r="657" spans="1:12" ht="15">
      <c r="A657" s="198">
        <v>340</v>
      </c>
      <c r="B657" s="191">
        <v>100</v>
      </c>
      <c r="C657" s="192">
        <v>200</v>
      </c>
      <c r="D657" s="192"/>
      <c r="E657" s="192"/>
      <c r="F657" s="192"/>
      <c r="G657" s="177" t="s">
        <v>1241</v>
      </c>
      <c r="H657" s="298">
        <v>58000</v>
      </c>
      <c r="I657" s="298">
        <v>57867</v>
      </c>
      <c r="J657" s="280"/>
      <c r="L657" s="315">
        <v>37866.5</v>
      </c>
    </row>
    <row r="658" spans="1:12" ht="15">
      <c r="A658" s="198">
        <v>340</v>
      </c>
      <c r="B658" s="191">
        <v>100</v>
      </c>
      <c r="C658" s="192">
        <v>300</v>
      </c>
      <c r="D658" s="192"/>
      <c r="E658" s="192"/>
      <c r="F658" s="192"/>
      <c r="G658" s="177" t="s">
        <v>1242</v>
      </c>
      <c r="H658" s="298">
        <v>30000</v>
      </c>
      <c r="I658" s="298">
        <v>31693</v>
      </c>
      <c r="J658" s="280"/>
      <c r="L658" s="315">
        <v>30000</v>
      </c>
    </row>
    <row r="659" spans="1:12" ht="15">
      <c r="A659" s="198">
        <v>340</v>
      </c>
      <c r="B659" s="191">
        <v>100</v>
      </c>
      <c r="C659" s="192">
        <v>400</v>
      </c>
      <c r="D659" s="192"/>
      <c r="E659" s="192"/>
      <c r="F659" s="192"/>
      <c r="G659" s="177" t="s">
        <v>1243</v>
      </c>
      <c r="H659" s="298">
        <v>815000</v>
      </c>
      <c r="I659" s="298">
        <v>814939</v>
      </c>
      <c r="J659" s="280"/>
      <c r="L659" s="315">
        <v>534939.33</v>
      </c>
    </row>
    <row r="660" spans="1:12" ht="15">
      <c r="A660" s="198">
        <v>340</v>
      </c>
      <c r="B660" s="191">
        <v>100</v>
      </c>
      <c r="C660" s="192">
        <v>500</v>
      </c>
      <c r="D660" s="192"/>
      <c r="E660" s="192"/>
      <c r="F660" s="192"/>
      <c r="G660" s="177" t="s">
        <v>1244</v>
      </c>
      <c r="H660" s="298">
        <v>17000</v>
      </c>
      <c r="I660" s="298">
        <v>16206</v>
      </c>
      <c r="J660" s="280"/>
      <c r="L660" s="315">
        <v>4205.76</v>
      </c>
    </row>
    <row r="661" spans="1:12" ht="15">
      <c r="A661" s="198">
        <v>340</v>
      </c>
      <c r="B661" s="191">
        <v>100</v>
      </c>
      <c r="C661" s="192">
        <v>600</v>
      </c>
      <c r="D661" s="192"/>
      <c r="E661" s="192"/>
      <c r="F661" s="192"/>
      <c r="G661" s="177" t="s">
        <v>1245</v>
      </c>
      <c r="H661" s="298">
        <v>4000</v>
      </c>
      <c r="I661" s="298">
        <v>4068</v>
      </c>
      <c r="J661" s="280"/>
      <c r="L661" s="315">
        <v>67.82</v>
      </c>
    </row>
    <row r="662" spans="1:12" ht="15">
      <c r="A662" s="198">
        <v>340</v>
      </c>
      <c r="B662" s="191">
        <v>100</v>
      </c>
      <c r="C662" s="192">
        <v>900</v>
      </c>
      <c r="D662" s="192"/>
      <c r="E662" s="192"/>
      <c r="F662" s="192"/>
      <c r="G662" s="177" t="s">
        <v>1246</v>
      </c>
      <c r="H662" s="298">
        <v>35000</v>
      </c>
      <c r="I662" s="298">
        <v>34633</v>
      </c>
      <c r="J662" s="280"/>
      <c r="L662" s="315">
        <v>14633.2</v>
      </c>
    </row>
    <row r="663" spans="1:12" ht="15">
      <c r="A663" s="198">
        <v>340</v>
      </c>
      <c r="B663" s="192">
        <v>200</v>
      </c>
      <c r="C663" s="192"/>
      <c r="D663" s="192"/>
      <c r="E663" s="192"/>
      <c r="F663" s="192"/>
      <c r="G663" s="177" t="s">
        <v>1247</v>
      </c>
      <c r="H663" s="301">
        <v>0</v>
      </c>
      <c r="I663" s="297">
        <v>0</v>
      </c>
      <c r="J663" s="280" t="s">
        <v>1602</v>
      </c>
      <c r="L663" s="301">
        <v>0</v>
      </c>
    </row>
    <row r="664" spans="1:12" ht="15">
      <c r="A664" s="198">
        <v>340</v>
      </c>
      <c r="B664" s="191">
        <v>300</v>
      </c>
      <c r="C664" s="191"/>
      <c r="D664" s="191"/>
      <c r="E664" s="191"/>
      <c r="F664" s="191"/>
      <c r="G664" s="178" t="s">
        <v>1248</v>
      </c>
      <c r="H664" s="314"/>
      <c r="I664" s="308"/>
      <c r="J664" s="280"/>
      <c r="L664" s="314" t="s">
        <v>2</v>
      </c>
    </row>
    <row r="665" spans="1:12" ht="15">
      <c r="A665" s="198">
        <v>340</v>
      </c>
      <c r="B665" s="191">
        <v>300</v>
      </c>
      <c r="C665" s="191">
        <v>100</v>
      </c>
      <c r="D665" s="191"/>
      <c r="E665" s="191"/>
      <c r="F665" s="191"/>
      <c r="G665" s="178" t="s">
        <v>994</v>
      </c>
      <c r="H665" s="314"/>
      <c r="I665" s="308"/>
      <c r="J665" s="280" t="s">
        <v>1606</v>
      </c>
      <c r="L665" s="314" t="s">
        <v>2</v>
      </c>
    </row>
    <row r="666" spans="1:12" s="179" customFormat="1" ht="12.75">
      <c r="A666" s="198">
        <v>340</v>
      </c>
      <c r="B666" s="191">
        <v>300</v>
      </c>
      <c r="C666" s="191">
        <v>100</v>
      </c>
      <c r="D666" s="191">
        <v>100</v>
      </c>
      <c r="E666" s="191"/>
      <c r="F666" s="191"/>
      <c r="G666" s="178" t="s">
        <v>995</v>
      </c>
      <c r="H666" s="314"/>
      <c r="I666" s="308"/>
      <c r="J666" s="280"/>
      <c r="L666" s="314" t="s">
        <v>2</v>
      </c>
    </row>
    <row r="667" spans="1:12" s="179" customFormat="1" ht="12.75">
      <c r="A667" s="198">
        <v>340</v>
      </c>
      <c r="B667" s="191">
        <v>300</v>
      </c>
      <c r="C667" s="191">
        <v>100</v>
      </c>
      <c r="D667" s="191">
        <v>100</v>
      </c>
      <c r="E667" s="192">
        <v>10</v>
      </c>
      <c r="F667" s="192"/>
      <c r="G667" s="177" t="s">
        <v>996</v>
      </c>
      <c r="H667" s="298">
        <v>536000</v>
      </c>
      <c r="I667" s="298">
        <v>536000</v>
      </c>
      <c r="J667" s="280"/>
      <c r="L667" s="315">
        <v>0</v>
      </c>
    </row>
    <row r="668" spans="1:12" s="179" customFormat="1" ht="12.75">
      <c r="A668" s="198">
        <v>340</v>
      </c>
      <c r="B668" s="191">
        <v>300</v>
      </c>
      <c r="C668" s="191">
        <v>100</v>
      </c>
      <c r="D668" s="191">
        <v>100</v>
      </c>
      <c r="E668" s="192">
        <v>30</v>
      </c>
      <c r="F668" s="192"/>
      <c r="G668" s="177" t="s">
        <v>482</v>
      </c>
      <c r="H668" s="298">
        <v>93000</v>
      </c>
      <c r="I668" s="298">
        <v>93000</v>
      </c>
      <c r="J668" s="280"/>
      <c r="L668" s="315">
        <v>0</v>
      </c>
    </row>
    <row r="669" spans="1:12" s="179" customFormat="1" ht="12.75">
      <c r="A669" s="198">
        <v>340</v>
      </c>
      <c r="B669" s="191">
        <v>300</v>
      </c>
      <c r="C669" s="191">
        <v>100</v>
      </c>
      <c r="D669" s="191">
        <v>100</v>
      </c>
      <c r="E669" s="192">
        <v>90</v>
      </c>
      <c r="F669" s="192"/>
      <c r="G669" s="177" t="s">
        <v>997</v>
      </c>
      <c r="H669" s="298">
        <v>1000</v>
      </c>
      <c r="I669" s="298">
        <v>1000</v>
      </c>
      <c r="J669" s="280"/>
      <c r="L669" s="315">
        <v>0</v>
      </c>
    </row>
    <row r="670" spans="1:12" s="179" customFormat="1" ht="12.75">
      <c r="A670" s="198">
        <v>340</v>
      </c>
      <c r="B670" s="191">
        <v>300</v>
      </c>
      <c r="C670" s="191">
        <v>100</v>
      </c>
      <c r="D670" s="191">
        <v>200</v>
      </c>
      <c r="E670" s="191"/>
      <c r="F670" s="191"/>
      <c r="G670" s="178" t="s">
        <v>998</v>
      </c>
      <c r="H670" s="314"/>
      <c r="I670" s="308"/>
      <c r="J670" s="280"/>
      <c r="L670" s="314" t="s">
        <v>2</v>
      </c>
    </row>
    <row r="671" spans="1:12" s="179" customFormat="1" ht="12.75">
      <c r="A671" s="198">
        <v>340</v>
      </c>
      <c r="B671" s="191">
        <v>300</v>
      </c>
      <c r="C671" s="191">
        <v>100</v>
      </c>
      <c r="D671" s="191">
        <v>200</v>
      </c>
      <c r="E671" s="192">
        <v>10</v>
      </c>
      <c r="F671" s="192"/>
      <c r="G671" s="177" t="s">
        <v>996</v>
      </c>
      <c r="H671" s="298">
        <v>82000</v>
      </c>
      <c r="I671" s="298">
        <v>100947</v>
      </c>
      <c r="J671" s="280"/>
      <c r="L671" s="315">
        <v>0</v>
      </c>
    </row>
    <row r="672" spans="1:12" s="179" customFormat="1" ht="12.75">
      <c r="A672" s="198">
        <v>340</v>
      </c>
      <c r="B672" s="191">
        <v>300</v>
      </c>
      <c r="C672" s="191">
        <v>100</v>
      </c>
      <c r="D672" s="191">
        <v>200</v>
      </c>
      <c r="E672" s="192">
        <v>30</v>
      </c>
      <c r="F672" s="192"/>
      <c r="G672" s="177" t="s">
        <v>482</v>
      </c>
      <c r="H672" s="298">
        <v>0</v>
      </c>
      <c r="I672" s="298">
        <v>0</v>
      </c>
      <c r="J672" s="280"/>
      <c r="L672" s="315">
        <v>0</v>
      </c>
    </row>
    <row r="673" spans="1:12" s="179" customFormat="1" ht="12.75">
      <c r="A673" s="198">
        <v>340</v>
      </c>
      <c r="B673" s="191">
        <v>300</v>
      </c>
      <c r="C673" s="191">
        <v>100</v>
      </c>
      <c r="D673" s="191">
        <v>200</v>
      </c>
      <c r="E673" s="192">
        <v>90</v>
      </c>
      <c r="F673" s="192"/>
      <c r="G673" s="177" t="s">
        <v>999</v>
      </c>
      <c r="H673" s="298">
        <v>20000</v>
      </c>
      <c r="I673" s="298">
        <v>16306</v>
      </c>
      <c r="J673" s="280"/>
      <c r="L673" s="315">
        <v>0</v>
      </c>
    </row>
    <row r="674" spans="1:12" s="179" customFormat="1" ht="12.75">
      <c r="A674" s="198">
        <v>340</v>
      </c>
      <c r="B674" s="191">
        <v>300</v>
      </c>
      <c r="C674" s="191">
        <v>100</v>
      </c>
      <c r="D674" s="191">
        <v>300</v>
      </c>
      <c r="E674" s="191"/>
      <c r="F674" s="191"/>
      <c r="G674" s="178" t="s">
        <v>1000</v>
      </c>
      <c r="H674" s="314"/>
      <c r="I674" s="308"/>
      <c r="J674" s="280"/>
      <c r="L674" s="314" t="s">
        <v>2</v>
      </c>
    </row>
    <row r="675" spans="1:12" s="179" customFormat="1" ht="12.75">
      <c r="A675" s="198">
        <v>340</v>
      </c>
      <c r="B675" s="191">
        <v>300</v>
      </c>
      <c r="C675" s="191">
        <v>100</v>
      </c>
      <c r="D675" s="191">
        <v>300</v>
      </c>
      <c r="E675" s="192">
        <v>10</v>
      </c>
      <c r="F675" s="192"/>
      <c r="G675" s="177" t="s">
        <v>996</v>
      </c>
      <c r="H675" s="298">
        <v>26000</v>
      </c>
      <c r="I675" s="298">
        <v>25967</v>
      </c>
      <c r="J675" s="280"/>
      <c r="L675" s="315">
        <v>0</v>
      </c>
    </row>
    <row r="676" spans="1:12" s="179" customFormat="1" ht="12.75">
      <c r="A676" s="198">
        <v>340</v>
      </c>
      <c r="B676" s="191">
        <v>300</v>
      </c>
      <c r="C676" s="191">
        <v>100</v>
      </c>
      <c r="D676" s="191">
        <v>300</v>
      </c>
      <c r="E676" s="192">
        <v>30</v>
      </c>
      <c r="F676" s="192"/>
      <c r="G676" s="177" t="s">
        <v>482</v>
      </c>
      <c r="H676" s="298">
        <v>5000</v>
      </c>
      <c r="I676" s="298">
        <v>3230</v>
      </c>
      <c r="J676" s="280"/>
      <c r="L676" s="315">
        <v>0</v>
      </c>
    </row>
    <row r="677" spans="1:12" s="179" customFormat="1" ht="12.75">
      <c r="A677" s="198">
        <v>340</v>
      </c>
      <c r="B677" s="191">
        <v>300</v>
      </c>
      <c r="C677" s="191">
        <v>100</v>
      </c>
      <c r="D677" s="191">
        <v>300</v>
      </c>
      <c r="E677" s="192">
        <v>90</v>
      </c>
      <c r="F677" s="192"/>
      <c r="G677" s="177" t="s">
        <v>1001</v>
      </c>
      <c r="H677" s="298">
        <v>2000</v>
      </c>
      <c r="I677" s="298">
        <v>2000</v>
      </c>
      <c r="J677" s="280"/>
      <c r="L677" s="315">
        <v>0</v>
      </c>
    </row>
    <row r="678" spans="1:12" ht="15">
      <c r="A678" s="198">
        <v>340</v>
      </c>
      <c r="B678" s="191">
        <v>300</v>
      </c>
      <c r="C678" s="191">
        <v>200</v>
      </c>
      <c r="D678" s="191"/>
      <c r="E678" s="191"/>
      <c r="F678" s="191"/>
      <c r="G678" s="178" t="s">
        <v>1248</v>
      </c>
      <c r="H678" s="314"/>
      <c r="I678" s="308"/>
      <c r="J678" s="280" t="s">
        <v>1608</v>
      </c>
      <c r="L678" s="314" t="s">
        <v>2</v>
      </c>
    </row>
    <row r="679" spans="1:12" s="179" customFormat="1" ht="12.75">
      <c r="A679" s="198">
        <v>340</v>
      </c>
      <c r="B679" s="191">
        <v>300</v>
      </c>
      <c r="C679" s="191">
        <v>200</v>
      </c>
      <c r="D679" s="192">
        <v>100</v>
      </c>
      <c r="E679" s="192"/>
      <c r="F679" s="192"/>
      <c r="G679" s="177" t="s">
        <v>1002</v>
      </c>
      <c r="H679" s="298">
        <v>60000</v>
      </c>
      <c r="I679" s="298">
        <v>60563</v>
      </c>
      <c r="J679" s="280"/>
      <c r="L679" s="315">
        <v>60000</v>
      </c>
    </row>
    <row r="680" spans="1:12" s="179" customFormat="1" ht="12.75">
      <c r="A680" s="198">
        <v>340</v>
      </c>
      <c r="B680" s="191">
        <v>300</v>
      </c>
      <c r="C680" s="191">
        <v>200</v>
      </c>
      <c r="D680" s="192">
        <v>200</v>
      </c>
      <c r="E680" s="192"/>
      <c r="F680" s="192"/>
      <c r="G680" s="177" t="s">
        <v>1003</v>
      </c>
      <c r="H680" s="298">
        <v>0</v>
      </c>
      <c r="I680" s="298">
        <v>2457</v>
      </c>
      <c r="J680" s="280"/>
      <c r="L680" s="315">
        <v>0</v>
      </c>
    </row>
    <row r="681" spans="1:12" s="179" customFormat="1" ht="12.75">
      <c r="A681" s="198">
        <v>340</v>
      </c>
      <c r="B681" s="191">
        <v>300</v>
      </c>
      <c r="C681" s="191">
        <v>200</v>
      </c>
      <c r="D681" s="192">
        <v>900</v>
      </c>
      <c r="E681" s="192"/>
      <c r="F681" s="192"/>
      <c r="G681" s="177" t="s">
        <v>1248</v>
      </c>
      <c r="H681" s="298">
        <v>242445</v>
      </c>
      <c r="I681" s="298">
        <v>276783</v>
      </c>
      <c r="J681" s="280"/>
      <c r="L681" s="315">
        <v>231782.84</v>
      </c>
    </row>
    <row r="682" spans="1:12" s="78" customFormat="1" ht="15">
      <c r="A682" s="185">
        <v>345</v>
      </c>
      <c r="B682" s="186">
        <v>0</v>
      </c>
      <c r="C682" s="186">
        <v>0</v>
      </c>
      <c r="D682" s="186">
        <v>0</v>
      </c>
      <c r="E682" s="186">
        <v>0</v>
      </c>
      <c r="F682" s="186">
        <v>0</v>
      </c>
      <c r="G682" s="187" t="s">
        <v>1004</v>
      </c>
      <c r="H682" s="313"/>
      <c r="I682" s="307"/>
      <c r="J682" s="271" t="s">
        <v>1613</v>
      </c>
      <c r="L682" s="313" t="s">
        <v>2</v>
      </c>
    </row>
    <row r="683" spans="1:12" s="179" customFormat="1" ht="12.75">
      <c r="A683" s="198">
        <v>345</v>
      </c>
      <c r="B683" s="192">
        <v>100</v>
      </c>
      <c r="C683" s="192"/>
      <c r="D683" s="192"/>
      <c r="E683" s="192"/>
      <c r="F683" s="192"/>
      <c r="G683" s="177" t="s">
        <v>586</v>
      </c>
      <c r="H683" s="315">
        <v>0</v>
      </c>
      <c r="I683" s="298">
        <v>0</v>
      </c>
      <c r="J683" s="280"/>
      <c r="L683" s="315">
        <v>0</v>
      </c>
    </row>
    <row r="684" spans="1:12" s="179" customFormat="1" ht="12.75">
      <c r="A684" s="198">
        <v>345</v>
      </c>
      <c r="B684" s="192">
        <v>200</v>
      </c>
      <c r="C684" s="192"/>
      <c r="D684" s="192"/>
      <c r="E684" s="192"/>
      <c r="F684" s="192"/>
      <c r="G684" s="177" t="s">
        <v>587</v>
      </c>
      <c r="H684" s="315">
        <v>0</v>
      </c>
      <c r="I684" s="298">
        <v>0</v>
      </c>
      <c r="J684" s="280"/>
      <c r="L684" s="315">
        <v>0</v>
      </c>
    </row>
    <row r="685" spans="1:12" s="179" customFormat="1" ht="25.5">
      <c r="A685" s="198">
        <v>345</v>
      </c>
      <c r="B685" s="192">
        <v>300</v>
      </c>
      <c r="C685" s="192"/>
      <c r="D685" s="192"/>
      <c r="E685" s="192"/>
      <c r="F685" s="192"/>
      <c r="G685" s="177" t="s">
        <v>588</v>
      </c>
      <c r="H685" s="315">
        <v>0</v>
      </c>
      <c r="I685" s="298">
        <v>0</v>
      </c>
      <c r="J685" s="280"/>
      <c r="L685" s="315">
        <v>0</v>
      </c>
    </row>
    <row r="686" spans="1:12" s="179" customFormat="1" ht="12.75">
      <c r="A686" s="198">
        <v>345</v>
      </c>
      <c r="B686" s="192">
        <v>400</v>
      </c>
      <c r="C686" s="192"/>
      <c r="D686" s="192"/>
      <c r="E686" s="192"/>
      <c r="F686" s="192"/>
      <c r="G686" s="177" t="s">
        <v>589</v>
      </c>
      <c r="H686" s="298">
        <v>0</v>
      </c>
      <c r="I686" s="298">
        <v>0</v>
      </c>
      <c r="J686" s="280"/>
      <c r="L686" s="315">
        <v>0</v>
      </c>
    </row>
    <row r="687" spans="1:12" s="179" customFormat="1" ht="12.75">
      <c r="A687" s="198">
        <v>345</v>
      </c>
      <c r="B687" s="192">
        <v>500</v>
      </c>
      <c r="C687" s="192"/>
      <c r="D687" s="192"/>
      <c r="E687" s="192"/>
      <c r="F687" s="192"/>
      <c r="G687" s="177" t="s">
        <v>1249</v>
      </c>
      <c r="H687" s="315">
        <v>104000</v>
      </c>
      <c r="I687" s="298">
        <v>103707</v>
      </c>
      <c r="J687" s="280"/>
      <c r="L687" s="315">
        <v>100706.83</v>
      </c>
    </row>
    <row r="688" spans="1:12" s="179" customFormat="1" ht="12.75">
      <c r="A688" s="198">
        <v>345</v>
      </c>
      <c r="B688" s="192">
        <v>600</v>
      </c>
      <c r="C688" s="192"/>
      <c r="D688" s="192"/>
      <c r="E688" s="192"/>
      <c r="F688" s="192"/>
      <c r="G688" s="177" t="s">
        <v>1250</v>
      </c>
      <c r="H688" s="298">
        <v>40000</v>
      </c>
      <c r="I688" s="298">
        <v>39777</v>
      </c>
      <c r="J688" s="280"/>
      <c r="L688" s="315">
        <v>34776.79</v>
      </c>
    </row>
    <row r="689" spans="1:12" s="179" customFormat="1" ht="12.75">
      <c r="A689" s="198">
        <v>345</v>
      </c>
      <c r="B689" s="192">
        <v>700</v>
      </c>
      <c r="C689" s="192"/>
      <c r="D689" s="192"/>
      <c r="E689" s="192"/>
      <c r="F689" s="192"/>
      <c r="G689" s="177" t="s">
        <v>1251</v>
      </c>
      <c r="H689" s="315">
        <v>0</v>
      </c>
      <c r="I689" s="298">
        <v>0</v>
      </c>
      <c r="J689" s="280"/>
      <c r="L689" s="315">
        <v>0</v>
      </c>
    </row>
    <row r="690" spans="1:12" s="179" customFormat="1" ht="12.75">
      <c r="A690" s="198">
        <v>345</v>
      </c>
      <c r="B690" s="192">
        <v>900</v>
      </c>
      <c r="C690" s="192"/>
      <c r="D690" s="192"/>
      <c r="E690" s="192"/>
      <c r="F690" s="192"/>
      <c r="G690" s="177" t="s">
        <v>1252</v>
      </c>
      <c r="H690" s="315">
        <v>0</v>
      </c>
      <c r="I690" s="298">
        <v>0</v>
      </c>
      <c r="J690" s="280"/>
      <c r="L690" s="315">
        <v>0</v>
      </c>
    </row>
    <row r="691" spans="1:12" s="179" customFormat="1" ht="12.75">
      <c r="A691" s="185">
        <v>350</v>
      </c>
      <c r="B691" s="186">
        <v>0</v>
      </c>
      <c r="C691" s="186">
        <v>0</v>
      </c>
      <c r="D691" s="186">
        <v>0</v>
      </c>
      <c r="E691" s="186">
        <v>0</v>
      </c>
      <c r="F691" s="186">
        <v>0</v>
      </c>
      <c r="G691" s="187" t="s">
        <v>1253</v>
      </c>
      <c r="H691" s="313"/>
      <c r="I691" s="307"/>
      <c r="J691" s="271"/>
      <c r="L691" s="313" t="s">
        <v>2</v>
      </c>
    </row>
    <row r="692" spans="1:12" ht="15">
      <c r="A692" s="198">
        <v>350</v>
      </c>
      <c r="B692" s="191">
        <v>100</v>
      </c>
      <c r="C692" s="191"/>
      <c r="D692" s="191"/>
      <c r="E692" s="191"/>
      <c r="F692" s="191"/>
      <c r="G692" s="178" t="s">
        <v>1254</v>
      </c>
      <c r="H692" s="314"/>
      <c r="I692" s="308"/>
      <c r="J692" s="280"/>
      <c r="L692" s="314" t="s">
        <v>2</v>
      </c>
    </row>
    <row r="693" spans="1:12" ht="15">
      <c r="A693" s="198">
        <v>350</v>
      </c>
      <c r="B693" s="191">
        <v>100</v>
      </c>
      <c r="C693" s="192">
        <v>100</v>
      </c>
      <c r="D693" s="192"/>
      <c r="E693" s="192"/>
      <c r="F693" s="192"/>
      <c r="G693" s="177" t="s">
        <v>1255</v>
      </c>
      <c r="H693" s="297">
        <v>50000</v>
      </c>
      <c r="I693" s="297">
        <v>2000000</v>
      </c>
      <c r="J693" s="280" t="s">
        <v>1620</v>
      </c>
      <c r="L693" s="301">
        <v>0</v>
      </c>
    </row>
    <row r="694" spans="1:12" ht="15">
      <c r="A694" s="198">
        <v>350</v>
      </c>
      <c r="B694" s="191">
        <v>100</v>
      </c>
      <c r="C694" s="192">
        <v>200</v>
      </c>
      <c r="D694" s="192"/>
      <c r="E694" s="192"/>
      <c r="F694" s="192"/>
      <c r="G694" s="177" t="s">
        <v>1256</v>
      </c>
      <c r="H694" s="301">
        <v>9487000</v>
      </c>
      <c r="I694" s="297">
        <v>7667149</v>
      </c>
      <c r="J694" s="280" t="s">
        <v>1623</v>
      </c>
      <c r="L694" s="301">
        <v>7667149.25</v>
      </c>
    </row>
    <row r="695" spans="1:12" ht="15">
      <c r="A695" s="198">
        <v>350</v>
      </c>
      <c r="B695" s="191">
        <v>200</v>
      </c>
      <c r="C695" s="191"/>
      <c r="D695" s="191"/>
      <c r="E695" s="191"/>
      <c r="F695" s="191"/>
      <c r="G695" s="178" t="s">
        <v>1257</v>
      </c>
      <c r="H695" s="314"/>
      <c r="I695" s="308"/>
      <c r="J695" s="280" t="s">
        <v>1422</v>
      </c>
      <c r="L695" s="314" t="s">
        <v>2</v>
      </c>
    </row>
    <row r="696" spans="1:12" ht="15">
      <c r="A696" s="198">
        <v>350</v>
      </c>
      <c r="B696" s="191">
        <v>200</v>
      </c>
      <c r="C696" s="192">
        <v>100</v>
      </c>
      <c r="D696" s="192"/>
      <c r="E696" s="192"/>
      <c r="F696" s="192"/>
      <c r="G696" s="177" t="s">
        <v>1258</v>
      </c>
      <c r="H696" s="298">
        <v>1966000</v>
      </c>
      <c r="I696" s="298">
        <v>2162217</v>
      </c>
      <c r="J696" s="280"/>
      <c r="L696" s="315">
        <v>1812216.85</v>
      </c>
    </row>
    <row r="697" spans="1:12" ht="15">
      <c r="A697" s="198">
        <v>350</v>
      </c>
      <c r="B697" s="191">
        <v>200</v>
      </c>
      <c r="C697" s="192">
        <v>200</v>
      </c>
      <c r="D697" s="192"/>
      <c r="E697" s="192"/>
      <c r="F697" s="192"/>
      <c r="G697" s="177" t="s">
        <v>1259</v>
      </c>
      <c r="H697" s="298">
        <v>4472000</v>
      </c>
      <c r="I697" s="298">
        <v>4427002</v>
      </c>
      <c r="J697" s="280"/>
      <c r="L697" s="315">
        <v>4167001.86</v>
      </c>
    </row>
    <row r="698" spans="1:12" ht="15">
      <c r="A698" s="198">
        <v>350</v>
      </c>
      <c r="B698" s="191">
        <v>200</v>
      </c>
      <c r="C698" s="192">
        <v>300</v>
      </c>
      <c r="D698" s="192"/>
      <c r="E698" s="192"/>
      <c r="F698" s="192"/>
      <c r="G698" s="177" t="s">
        <v>1260</v>
      </c>
      <c r="H698" s="298">
        <v>440000</v>
      </c>
      <c r="I698" s="298">
        <v>493427</v>
      </c>
      <c r="J698" s="280"/>
      <c r="L698" s="315">
        <v>333427.28</v>
      </c>
    </row>
    <row r="699" spans="1:12" ht="15">
      <c r="A699" s="198">
        <v>350</v>
      </c>
      <c r="B699" s="191">
        <v>200</v>
      </c>
      <c r="C699" s="192">
        <v>400</v>
      </c>
      <c r="D699" s="192"/>
      <c r="E699" s="192"/>
      <c r="F699" s="192"/>
      <c r="G699" s="177" t="s">
        <v>1261</v>
      </c>
      <c r="H699" s="298">
        <v>167000</v>
      </c>
      <c r="I699" s="298">
        <v>204695</v>
      </c>
      <c r="J699" s="280"/>
      <c r="L699" s="315">
        <v>14694.99</v>
      </c>
    </row>
    <row r="700" spans="1:12" ht="15">
      <c r="A700" s="198">
        <v>350</v>
      </c>
      <c r="B700" s="191">
        <v>200</v>
      </c>
      <c r="C700" s="192">
        <v>500</v>
      </c>
      <c r="D700" s="192"/>
      <c r="E700" s="192"/>
      <c r="F700" s="192"/>
      <c r="G700" s="177" t="s">
        <v>1262</v>
      </c>
      <c r="H700" s="298">
        <v>1519000</v>
      </c>
      <c r="I700" s="298">
        <v>1666808</v>
      </c>
      <c r="J700" s="280"/>
      <c r="L700" s="315">
        <v>1206808.15</v>
      </c>
    </row>
    <row r="701" spans="1:12" s="78" customFormat="1" ht="15">
      <c r="A701" s="185">
        <v>355</v>
      </c>
      <c r="B701" s="186">
        <v>0</v>
      </c>
      <c r="C701" s="186">
        <v>0</v>
      </c>
      <c r="D701" s="186">
        <v>0</v>
      </c>
      <c r="E701" s="186">
        <v>0</v>
      </c>
      <c r="F701" s="186">
        <v>0</v>
      </c>
      <c r="G701" s="187" t="s">
        <v>1263</v>
      </c>
      <c r="H701" s="313"/>
      <c r="I701" s="307"/>
      <c r="J701" s="271"/>
      <c r="L701" s="313" t="s">
        <v>2</v>
      </c>
    </row>
    <row r="702" spans="1:12" ht="15">
      <c r="A702" s="198">
        <v>355</v>
      </c>
      <c r="B702" s="191">
        <v>100</v>
      </c>
      <c r="C702" s="191"/>
      <c r="D702" s="191"/>
      <c r="E702" s="191"/>
      <c r="F702" s="191"/>
      <c r="G702" s="178" t="s">
        <v>1264</v>
      </c>
      <c r="H702" s="314"/>
      <c r="I702" s="308"/>
      <c r="J702" s="280" t="s">
        <v>1428</v>
      </c>
      <c r="L702" s="314" t="s">
        <v>2</v>
      </c>
    </row>
    <row r="703" spans="1:12" ht="15">
      <c r="A703" s="198">
        <v>355</v>
      </c>
      <c r="B703" s="191">
        <v>100</v>
      </c>
      <c r="C703" s="191">
        <v>100</v>
      </c>
      <c r="D703" s="191"/>
      <c r="E703" s="191"/>
      <c r="F703" s="191"/>
      <c r="G703" s="207" t="s">
        <v>1265</v>
      </c>
      <c r="H703" s="314"/>
      <c r="I703" s="308"/>
      <c r="J703" s="280"/>
      <c r="L703" s="314" t="s">
        <v>2</v>
      </c>
    </row>
    <row r="704" spans="1:12" ht="15">
      <c r="A704" s="198">
        <v>355</v>
      </c>
      <c r="B704" s="191">
        <v>100</v>
      </c>
      <c r="C704" s="191">
        <v>100</v>
      </c>
      <c r="D704" s="192">
        <v>100</v>
      </c>
      <c r="E704" s="192"/>
      <c r="F704" s="192"/>
      <c r="G704" s="200" t="s">
        <v>1266</v>
      </c>
      <c r="H704" s="315">
        <v>0</v>
      </c>
      <c r="I704" s="298">
        <v>0</v>
      </c>
      <c r="J704" s="280"/>
      <c r="L704" s="315">
        <v>0</v>
      </c>
    </row>
    <row r="705" spans="1:12" ht="15">
      <c r="A705" s="198">
        <v>355</v>
      </c>
      <c r="B705" s="191">
        <v>100</v>
      </c>
      <c r="C705" s="191">
        <v>100</v>
      </c>
      <c r="D705" s="192">
        <v>200</v>
      </c>
      <c r="E705" s="192"/>
      <c r="F705" s="192"/>
      <c r="G705" s="200" t="s">
        <v>1267</v>
      </c>
      <c r="H705" s="315">
        <v>0</v>
      </c>
      <c r="I705" s="298">
        <v>0</v>
      </c>
      <c r="J705" s="280"/>
      <c r="L705" s="315">
        <v>0</v>
      </c>
    </row>
    <row r="706" spans="1:12" ht="15">
      <c r="A706" s="198">
        <v>355</v>
      </c>
      <c r="B706" s="191">
        <v>100</v>
      </c>
      <c r="C706" s="191">
        <v>100</v>
      </c>
      <c r="D706" s="192">
        <v>300</v>
      </c>
      <c r="E706" s="192"/>
      <c r="F706" s="192"/>
      <c r="G706" s="200" t="s">
        <v>1268</v>
      </c>
      <c r="H706" s="315">
        <v>0</v>
      </c>
      <c r="I706" s="298">
        <v>0</v>
      </c>
      <c r="J706" s="280"/>
      <c r="L706" s="315">
        <v>0</v>
      </c>
    </row>
    <row r="707" spans="1:12" ht="15">
      <c r="A707" s="198">
        <v>355</v>
      </c>
      <c r="B707" s="191">
        <v>100</v>
      </c>
      <c r="C707" s="191">
        <v>100</v>
      </c>
      <c r="D707" s="192">
        <v>400</v>
      </c>
      <c r="E707" s="192"/>
      <c r="F707" s="192"/>
      <c r="G707" s="200" t="s">
        <v>1269</v>
      </c>
      <c r="H707" s="315">
        <v>0</v>
      </c>
      <c r="I707" s="298">
        <v>0</v>
      </c>
      <c r="J707" s="280"/>
      <c r="L707" s="315">
        <v>0</v>
      </c>
    </row>
    <row r="708" spans="1:12" ht="15">
      <c r="A708" s="198">
        <v>355</v>
      </c>
      <c r="B708" s="191">
        <v>100</v>
      </c>
      <c r="C708" s="191">
        <v>200</v>
      </c>
      <c r="D708" s="191"/>
      <c r="E708" s="191"/>
      <c r="F708" s="191"/>
      <c r="G708" s="207" t="s">
        <v>1270</v>
      </c>
      <c r="H708" s="314"/>
      <c r="I708" s="308"/>
      <c r="J708" s="280"/>
      <c r="L708" s="314" t="s">
        <v>2</v>
      </c>
    </row>
    <row r="709" spans="1:12" ht="15">
      <c r="A709" s="198">
        <v>355</v>
      </c>
      <c r="B709" s="191">
        <v>100</v>
      </c>
      <c r="C709" s="191">
        <v>200</v>
      </c>
      <c r="D709" s="192">
        <v>50</v>
      </c>
      <c r="E709" s="192"/>
      <c r="F709" s="192"/>
      <c r="G709" s="200" t="s">
        <v>570</v>
      </c>
      <c r="H709" s="315">
        <v>0</v>
      </c>
      <c r="I709" s="298">
        <v>0</v>
      </c>
      <c r="J709" s="280"/>
      <c r="L709" s="315">
        <v>0</v>
      </c>
    </row>
    <row r="710" spans="1:12" ht="15">
      <c r="A710" s="198">
        <v>355</v>
      </c>
      <c r="B710" s="191">
        <v>100</v>
      </c>
      <c r="C710" s="191">
        <v>200</v>
      </c>
      <c r="D710" s="192">
        <v>100</v>
      </c>
      <c r="E710" s="192"/>
      <c r="F710" s="192"/>
      <c r="G710" s="200" t="s">
        <v>571</v>
      </c>
      <c r="H710" s="315">
        <v>0</v>
      </c>
      <c r="I710" s="298">
        <v>0</v>
      </c>
      <c r="J710" s="280"/>
      <c r="L710" s="315">
        <v>0</v>
      </c>
    </row>
    <row r="711" spans="1:12" ht="15">
      <c r="A711" s="198">
        <v>355</v>
      </c>
      <c r="B711" s="191">
        <v>100</v>
      </c>
      <c r="C711" s="191">
        <v>200</v>
      </c>
      <c r="D711" s="192">
        <v>150</v>
      </c>
      <c r="E711" s="192"/>
      <c r="F711" s="192"/>
      <c r="G711" s="200" t="s">
        <v>572</v>
      </c>
      <c r="H711" s="315">
        <v>0</v>
      </c>
      <c r="I711" s="298">
        <v>0</v>
      </c>
      <c r="J711" s="280"/>
      <c r="L711" s="315">
        <v>0</v>
      </c>
    </row>
    <row r="712" spans="1:12" ht="15">
      <c r="A712" s="198">
        <v>355</v>
      </c>
      <c r="B712" s="191">
        <v>100</v>
      </c>
      <c r="C712" s="191">
        <v>200</v>
      </c>
      <c r="D712" s="192">
        <v>200</v>
      </c>
      <c r="E712" s="192"/>
      <c r="F712" s="192"/>
      <c r="G712" s="200" t="s">
        <v>573</v>
      </c>
      <c r="H712" s="315">
        <v>0</v>
      </c>
      <c r="I712" s="298">
        <v>0</v>
      </c>
      <c r="J712" s="280"/>
      <c r="L712" s="315">
        <v>0</v>
      </c>
    </row>
    <row r="713" spans="1:12" ht="15">
      <c r="A713" s="198">
        <v>355</v>
      </c>
      <c r="B713" s="191">
        <v>100</v>
      </c>
      <c r="C713" s="191">
        <v>200</v>
      </c>
      <c r="D713" s="192">
        <v>250</v>
      </c>
      <c r="E713" s="192"/>
      <c r="F713" s="192"/>
      <c r="G713" s="200" t="s">
        <v>1271</v>
      </c>
      <c r="H713" s="315">
        <v>0</v>
      </c>
      <c r="I713" s="298">
        <v>0</v>
      </c>
      <c r="J713" s="280"/>
      <c r="L713" s="315">
        <v>0</v>
      </c>
    </row>
    <row r="714" spans="1:12" ht="15">
      <c r="A714" s="198">
        <v>355</v>
      </c>
      <c r="B714" s="191">
        <v>100</v>
      </c>
      <c r="C714" s="191">
        <v>200</v>
      </c>
      <c r="D714" s="192">
        <v>300</v>
      </c>
      <c r="E714" s="192"/>
      <c r="F714" s="192"/>
      <c r="G714" s="200" t="s">
        <v>1272</v>
      </c>
      <c r="H714" s="315">
        <v>0</v>
      </c>
      <c r="I714" s="298">
        <v>0</v>
      </c>
      <c r="J714" s="280"/>
      <c r="L714" s="315">
        <v>0</v>
      </c>
    </row>
    <row r="715" spans="1:12" ht="15">
      <c r="A715" s="198">
        <v>355</v>
      </c>
      <c r="B715" s="191">
        <v>100</v>
      </c>
      <c r="C715" s="191">
        <v>200</v>
      </c>
      <c r="D715" s="192">
        <v>350</v>
      </c>
      <c r="E715" s="192"/>
      <c r="F715" s="192"/>
      <c r="G715" s="200" t="s">
        <v>1273</v>
      </c>
      <c r="H715" s="315">
        <v>0</v>
      </c>
      <c r="I715" s="298">
        <v>0</v>
      </c>
      <c r="J715" s="280"/>
      <c r="L715" s="315">
        <v>0</v>
      </c>
    </row>
    <row r="716" spans="1:12" ht="15">
      <c r="A716" s="198">
        <v>355</v>
      </c>
      <c r="B716" s="191">
        <v>100</v>
      </c>
      <c r="C716" s="191">
        <v>200</v>
      </c>
      <c r="D716" s="192">
        <v>400</v>
      </c>
      <c r="E716" s="192"/>
      <c r="F716" s="192"/>
      <c r="G716" s="200" t="s">
        <v>1274</v>
      </c>
      <c r="H716" s="315">
        <v>0</v>
      </c>
      <c r="I716" s="298">
        <v>0</v>
      </c>
      <c r="J716" s="280"/>
      <c r="L716" s="315">
        <v>0</v>
      </c>
    </row>
    <row r="717" spans="1:12" ht="15">
      <c r="A717" s="198">
        <v>355</v>
      </c>
      <c r="B717" s="191">
        <v>100</v>
      </c>
      <c r="C717" s="191">
        <v>200</v>
      </c>
      <c r="D717" s="192">
        <v>450</v>
      </c>
      <c r="E717" s="192"/>
      <c r="F717" s="192"/>
      <c r="G717" s="200" t="s">
        <v>1275</v>
      </c>
      <c r="H717" s="315">
        <v>0</v>
      </c>
      <c r="I717" s="298">
        <v>0</v>
      </c>
      <c r="J717" s="280"/>
      <c r="L717" s="315">
        <v>0</v>
      </c>
    </row>
    <row r="718" spans="1:12" ht="15">
      <c r="A718" s="198">
        <v>355</v>
      </c>
      <c r="B718" s="191">
        <v>100</v>
      </c>
      <c r="C718" s="191">
        <v>200</v>
      </c>
      <c r="D718" s="192">
        <v>500</v>
      </c>
      <c r="E718" s="192"/>
      <c r="F718" s="192"/>
      <c r="G718" s="200" t="s">
        <v>1276</v>
      </c>
      <c r="H718" s="315">
        <v>0</v>
      </c>
      <c r="I718" s="298">
        <v>0</v>
      </c>
      <c r="J718" s="280"/>
      <c r="L718" s="315">
        <v>0</v>
      </c>
    </row>
    <row r="719" spans="1:12" ht="15">
      <c r="A719" s="198">
        <v>355</v>
      </c>
      <c r="B719" s="191">
        <v>200</v>
      </c>
      <c r="C719" s="191"/>
      <c r="D719" s="191"/>
      <c r="E719" s="191"/>
      <c r="F719" s="191"/>
      <c r="G719" s="178" t="s">
        <v>1277</v>
      </c>
      <c r="H719" s="314"/>
      <c r="I719" s="308"/>
      <c r="J719" s="280" t="s">
        <v>1431</v>
      </c>
      <c r="L719" s="314" t="s">
        <v>2</v>
      </c>
    </row>
    <row r="720" spans="1:12" ht="15">
      <c r="A720" s="198">
        <v>355</v>
      </c>
      <c r="B720" s="191">
        <v>200</v>
      </c>
      <c r="C720" s="192">
        <v>100</v>
      </c>
      <c r="D720" s="192"/>
      <c r="E720" s="192"/>
      <c r="F720" s="192"/>
      <c r="G720" s="200" t="s">
        <v>1278</v>
      </c>
      <c r="H720" s="315">
        <v>0</v>
      </c>
      <c r="I720" s="298">
        <v>0</v>
      </c>
      <c r="J720" s="280"/>
      <c r="L720" s="315">
        <v>0</v>
      </c>
    </row>
    <row r="721" spans="1:12" ht="15">
      <c r="A721" s="198">
        <v>355</v>
      </c>
      <c r="B721" s="191">
        <v>200</v>
      </c>
      <c r="C721" s="192">
        <v>101</v>
      </c>
      <c r="D721" s="192"/>
      <c r="E721" s="192"/>
      <c r="F721" s="192"/>
      <c r="G721" s="200" t="s">
        <v>1279</v>
      </c>
      <c r="H721" s="315">
        <v>0</v>
      </c>
      <c r="I721" s="298">
        <v>0</v>
      </c>
      <c r="J721" s="280"/>
      <c r="L721" s="315">
        <v>0</v>
      </c>
    </row>
    <row r="722" spans="1:12" ht="15">
      <c r="A722" s="198">
        <v>355</v>
      </c>
      <c r="B722" s="191">
        <v>200</v>
      </c>
      <c r="C722" s="192">
        <v>102</v>
      </c>
      <c r="D722" s="192"/>
      <c r="E722" s="192"/>
      <c r="F722" s="192"/>
      <c r="G722" s="200" t="s">
        <v>726</v>
      </c>
      <c r="H722" s="315">
        <v>0</v>
      </c>
      <c r="I722" s="298">
        <v>0</v>
      </c>
      <c r="J722" s="280"/>
      <c r="L722" s="315">
        <v>0</v>
      </c>
    </row>
    <row r="723" spans="1:12" ht="15">
      <c r="A723" s="198">
        <v>355</v>
      </c>
      <c r="B723" s="191">
        <v>200</v>
      </c>
      <c r="C723" s="192">
        <v>103</v>
      </c>
      <c r="D723" s="192"/>
      <c r="E723" s="192"/>
      <c r="F723" s="192"/>
      <c r="G723" s="200" t="s">
        <v>727</v>
      </c>
      <c r="H723" s="315">
        <v>0</v>
      </c>
      <c r="I723" s="298">
        <v>0</v>
      </c>
      <c r="J723" s="280"/>
      <c r="L723" s="315">
        <v>0</v>
      </c>
    </row>
    <row r="724" spans="1:12" ht="15">
      <c r="A724" s="198">
        <v>355</v>
      </c>
      <c r="B724" s="191">
        <v>200</v>
      </c>
      <c r="C724" s="192">
        <v>200</v>
      </c>
      <c r="D724" s="192"/>
      <c r="E724" s="192"/>
      <c r="F724" s="192"/>
      <c r="G724" s="200" t="s">
        <v>728</v>
      </c>
      <c r="H724" s="315">
        <v>0</v>
      </c>
      <c r="I724" s="298">
        <v>0</v>
      </c>
      <c r="J724" s="280"/>
      <c r="L724" s="315">
        <v>0</v>
      </c>
    </row>
    <row r="725" spans="1:12" ht="15">
      <c r="A725" s="198">
        <v>355</v>
      </c>
      <c r="B725" s="191">
        <v>200</v>
      </c>
      <c r="C725" s="192">
        <v>201</v>
      </c>
      <c r="D725" s="192"/>
      <c r="E725" s="192"/>
      <c r="F725" s="192"/>
      <c r="G725" s="200" t="s">
        <v>729</v>
      </c>
      <c r="H725" s="315">
        <v>0</v>
      </c>
      <c r="I725" s="298">
        <v>0</v>
      </c>
      <c r="J725" s="280"/>
      <c r="L725" s="315">
        <v>0</v>
      </c>
    </row>
    <row r="726" spans="1:12" ht="15">
      <c r="A726" s="198">
        <v>355</v>
      </c>
      <c r="B726" s="191">
        <v>200</v>
      </c>
      <c r="C726" s="192">
        <v>202</v>
      </c>
      <c r="D726" s="192"/>
      <c r="E726" s="192"/>
      <c r="F726" s="192"/>
      <c r="G726" s="200" t="s">
        <v>730</v>
      </c>
      <c r="H726" s="315">
        <v>0</v>
      </c>
      <c r="I726" s="298">
        <v>0</v>
      </c>
      <c r="J726" s="280"/>
      <c r="L726" s="315">
        <v>0</v>
      </c>
    </row>
    <row r="727" spans="1:12" ht="15">
      <c r="A727" s="198">
        <v>355</v>
      </c>
      <c r="B727" s="191">
        <v>200</v>
      </c>
      <c r="C727" s="192">
        <v>203</v>
      </c>
      <c r="D727" s="192"/>
      <c r="E727" s="192"/>
      <c r="F727" s="192"/>
      <c r="G727" s="200" t="s">
        <v>731</v>
      </c>
      <c r="H727" s="315">
        <v>0</v>
      </c>
      <c r="I727" s="298">
        <v>0</v>
      </c>
      <c r="J727" s="280"/>
      <c r="L727" s="315">
        <v>0</v>
      </c>
    </row>
    <row r="728" spans="1:12" ht="15">
      <c r="A728" s="198">
        <v>355</v>
      </c>
      <c r="B728" s="191">
        <v>200</v>
      </c>
      <c r="C728" s="192">
        <v>204</v>
      </c>
      <c r="D728" s="192"/>
      <c r="E728" s="192"/>
      <c r="F728" s="192"/>
      <c r="G728" s="200" t="s">
        <v>732</v>
      </c>
      <c r="H728" s="315">
        <v>0</v>
      </c>
      <c r="I728" s="298">
        <v>0</v>
      </c>
      <c r="J728" s="280"/>
      <c r="L728" s="315">
        <v>0</v>
      </c>
    </row>
    <row r="729" spans="1:12" ht="15">
      <c r="A729" s="198">
        <v>355</v>
      </c>
      <c r="B729" s="191">
        <v>200</v>
      </c>
      <c r="C729" s="192">
        <v>205</v>
      </c>
      <c r="D729" s="192"/>
      <c r="E729" s="192"/>
      <c r="F729" s="192"/>
      <c r="G729" s="200" t="s">
        <v>733</v>
      </c>
      <c r="H729" s="315">
        <v>0</v>
      </c>
      <c r="I729" s="298">
        <v>0</v>
      </c>
      <c r="J729" s="280"/>
      <c r="L729" s="315">
        <v>0</v>
      </c>
    </row>
    <row r="730" spans="1:12" ht="15">
      <c r="A730" s="198">
        <v>355</v>
      </c>
      <c r="B730" s="191">
        <v>200</v>
      </c>
      <c r="C730" s="192">
        <v>206</v>
      </c>
      <c r="D730" s="192"/>
      <c r="E730" s="192"/>
      <c r="F730" s="192"/>
      <c r="G730" s="200" t="s">
        <v>734</v>
      </c>
      <c r="H730" s="315">
        <v>0</v>
      </c>
      <c r="I730" s="298">
        <v>0</v>
      </c>
      <c r="J730" s="280"/>
      <c r="L730" s="315">
        <v>0</v>
      </c>
    </row>
    <row r="731" spans="1:12" ht="15">
      <c r="A731" s="198">
        <v>355</v>
      </c>
      <c r="B731" s="191">
        <v>200</v>
      </c>
      <c r="C731" s="192">
        <v>207</v>
      </c>
      <c r="D731" s="192"/>
      <c r="E731" s="192"/>
      <c r="F731" s="192"/>
      <c r="G731" s="200" t="s">
        <v>735</v>
      </c>
      <c r="H731" s="315">
        <v>0</v>
      </c>
      <c r="I731" s="298">
        <v>0</v>
      </c>
      <c r="J731" s="280"/>
      <c r="L731" s="315">
        <v>0</v>
      </c>
    </row>
    <row r="732" spans="1:12" ht="15">
      <c r="A732" s="198">
        <v>355</v>
      </c>
      <c r="B732" s="191">
        <v>200</v>
      </c>
      <c r="C732" s="192">
        <v>208</v>
      </c>
      <c r="D732" s="192"/>
      <c r="E732" s="192"/>
      <c r="F732" s="192"/>
      <c r="G732" s="200" t="s">
        <v>736</v>
      </c>
      <c r="H732" s="315">
        <v>0</v>
      </c>
      <c r="I732" s="298">
        <v>0</v>
      </c>
      <c r="J732" s="280"/>
      <c r="L732" s="315">
        <v>0</v>
      </c>
    </row>
    <row r="733" spans="1:12" ht="15">
      <c r="A733" s="198">
        <v>355</v>
      </c>
      <c r="B733" s="191">
        <v>200</v>
      </c>
      <c r="C733" s="192">
        <v>209</v>
      </c>
      <c r="D733" s="192"/>
      <c r="E733" s="192"/>
      <c r="F733" s="192"/>
      <c r="G733" s="200" t="s">
        <v>737</v>
      </c>
      <c r="H733" s="315">
        <v>0</v>
      </c>
      <c r="I733" s="298">
        <v>0</v>
      </c>
      <c r="J733" s="280"/>
      <c r="L733" s="315">
        <v>0</v>
      </c>
    </row>
    <row r="734" spans="1:12" ht="15">
      <c r="A734" s="198">
        <v>355</v>
      </c>
      <c r="B734" s="191">
        <v>200</v>
      </c>
      <c r="C734" s="192">
        <v>210</v>
      </c>
      <c r="D734" s="192"/>
      <c r="E734" s="192"/>
      <c r="F734" s="192"/>
      <c r="G734" s="200" t="s">
        <v>738</v>
      </c>
      <c r="H734" s="315">
        <v>0</v>
      </c>
      <c r="I734" s="298">
        <v>0</v>
      </c>
      <c r="J734" s="280"/>
      <c r="L734" s="315">
        <v>0</v>
      </c>
    </row>
    <row r="735" spans="1:12" ht="15">
      <c r="A735" s="198">
        <v>355</v>
      </c>
      <c r="B735" s="191">
        <v>200</v>
      </c>
      <c r="C735" s="192">
        <v>211</v>
      </c>
      <c r="D735" s="192"/>
      <c r="E735" s="192"/>
      <c r="F735" s="192"/>
      <c r="G735" s="200" t="s">
        <v>739</v>
      </c>
      <c r="H735" s="315">
        <v>0</v>
      </c>
      <c r="I735" s="298">
        <v>0</v>
      </c>
      <c r="J735" s="280"/>
      <c r="L735" s="315">
        <v>0</v>
      </c>
    </row>
    <row r="736" spans="1:12" ht="15">
      <c r="A736" s="198">
        <v>355</v>
      </c>
      <c r="B736" s="191">
        <v>200</v>
      </c>
      <c r="C736" s="192">
        <v>300</v>
      </c>
      <c r="D736" s="192"/>
      <c r="E736" s="192"/>
      <c r="F736" s="192"/>
      <c r="G736" s="200" t="s">
        <v>740</v>
      </c>
      <c r="H736" s="315">
        <v>0</v>
      </c>
      <c r="I736" s="298">
        <v>0</v>
      </c>
      <c r="J736" s="280"/>
      <c r="L736" s="315">
        <v>0</v>
      </c>
    </row>
    <row r="737" spans="1:12" ht="15">
      <c r="A737" s="198">
        <v>355</v>
      </c>
      <c r="B737" s="191">
        <v>200</v>
      </c>
      <c r="C737" s="192">
        <v>400</v>
      </c>
      <c r="D737" s="192"/>
      <c r="E737" s="192"/>
      <c r="F737" s="192"/>
      <c r="G737" s="200" t="s">
        <v>767</v>
      </c>
      <c r="H737" s="315">
        <v>0</v>
      </c>
      <c r="I737" s="298">
        <v>0</v>
      </c>
      <c r="J737" s="280"/>
      <c r="L737" s="315">
        <v>0</v>
      </c>
    </row>
    <row r="738" spans="1:12" ht="15">
      <c r="A738" s="198">
        <v>355</v>
      </c>
      <c r="B738" s="191">
        <v>200</v>
      </c>
      <c r="C738" s="192">
        <v>401</v>
      </c>
      <c r="D738" s="192"/>
      <c r="E738" s="192"/>
      <c r="F738" s="192"/>
      <c r="G738" s="200" t="s">
        <v>768</v>
      </c>
      <c r="H738" s="315">
        <v>0</v>
      </c>
      <c r="I738" s="298">
        <v>0</v>
      </c>
      <c r="J738" s="280"/>
      <c r="L738" s="315">
        <v>0</v>
      </c>
    </row>
    <row r="739" spans="1:12" ht="15">
      <c r="A739" s="198">
        <v>355</v>
      </c>
      <c r="B739" s="191">
        <v>200</v>
      </c>
      <c r="C739" s="192">
        <v>402</v>
      </c>
      <c r="D739" s="192"/>
      <c r="E739" s="192"/>
      <c r="F739" s="192"/>
      <c r="G739" s="200" t="s">
        <v>769</v>
      </c>
      <c r="H739" s="315">
        <v>0</v>
      </c>
      <c r="I739" s="298">
        <v>0</v>
      </c>
      <c r="J739" s="280"/>
      <c r="L739" s="315">
        <v>0</v>
      </c>
    </row>
    <row r="740" spans="1:12" ht="15">
      <c r="A740" s="198">
        <v>355</v>
      </c>
      <c r="B740" s="191">
        <v>200</v>
      </c>
      <c r="C740" s="192">
        <v>403</v>
      </c>
      <c r="D740" s="192"/>
      <c r="E740" s="192"/>
      <c r="F740" s="192"/>
      <c r="G740" s="200" t="s">
        <v>770</v>
      </c>
      <c r="H740" s="315">
        <v>0</v>
      </c>
      <c r="I740" s="298">
        <v>0</v>
      </c>
      <c r="J740" s="280"/>
      <c r="L740" s="315">
        <v>0</v>
      </c>
    </row>
    <row r="741" spans="1:12" ht="15">
      <c r="A741" s="198">
        <v>355</v>
      </c>
      <c r="B741" s="191">
        <v>200</v>
      </c>
      <c r="C741" s="192">
        <v>404</v>
      </c>
      <c r="D741" s="192"/>
      <c r="E741" s="192"/>
      <c r="F741" s="192"/>
      <c r="G741" s="200" t="s">
        <v>771</v>
      </c>
      <c r="H741" s="315">
        <v>0</v>
      </c>
      <c r="I741" s="298">
        <v>0</v>
      </c>
      <c r="J741" s="280"/>
      <c r="L741" s="315">
        <v>0</v>
      </c>
    </row>
    <row r="742" spans="1:12" ht="15">
      <c r="A742" s="198">
        <v>355</v>
      </c>
      <c r="B742" s="191">
        <v>200</v>
      </c>
      <c r="C742" s="192">
        <v>405</v>
      </c>
      <c r="D742" s="192"/>
      <c r="E742" s="192"/>
      <c r="F742" s="192"/>
      <c r="G742" s="200" t="s">
        <v>772</v>
      </c>
      <c r="H742" s="315">
        <v>0</v>
      </c>
      <c r="I742" s="298">
        <v>0</v>
      </c>
      <c r="J742" s="280"/>
      <c r="L742" s="315">
        <v>0</v>
      </c>
    </row>
    <row r="743" spans="1:12" ht="15">
      <c r="A743" s="198">
        <v>355</v>
      </c>
      <c r="B743" s="191">
        <v>200</v>
      </c>
      <c r="C743" s="192">
        <v>406</v>
      </c>
      <c r="D743" s="192"/>
      <c r="E743" s="192"/>
      <c r="F743" s="192"/>
      <c r="G743" s="200" t="s">
        <v>773</v>
      </c>
      <c r="H743" s="315">
        <v>0</v>
      </c>
      <c r="I743" s="298">
        <v>0</v>
      </c>
      <c r="J743" s="280"/>
      <c r="L743" s="315">
        <v>0</v>
      </c>
    </row>
    <row r="744" spans="1:12" ht="15">
      <c r="A744" s="198">
        <v>355</v>
      </c>
      <c r="B744" s="191">
        <v>200</v>
      </c>
      <c r="C744" s="192">
        <v>407</v>
      </c>
      <c r="D744" s="192"/>
      <c r="E744" s="192"/>
      <c r="F744" s="192"/>
      <c r="G744" s="200" t="s">
        <v>774</v>
      </c>
      <c r="H744" s="315">
        <v>0</v>
      </c>
      <c r="I744" s="298">
        <v>0</v>
      </c>
      <c r="J744" s="280"/>
      <c r="L744" s="315">
        <v>0</v>
      </c>
    </row>
    <row r="745" spans="1:12" ht="15">
      <c r="A745" s="198">
        <v>355</v>
      </c>
      <c r="B745" s="191">
        <v>200</v>
      </c>
      <c r="C745" s="192">
        <v>408</v>
      </c>
      <c r="D745" s="192"/>
      <c r="E745" s="192"/>
      <c r="F745" s="192"/>
      <c r="G745" s="200" t="s">
        <v>775</v>
      </c>
      <c r="H745" s="315">
        <v>0</v>
      </c>
      <c r="I745" s="298">
        <v>0</v>
      </c>
      <c r="J745" s="280"/>
      <c r="L745" s="315">
        <v>0</v>
      </c>
    </row>
    <row r="746" spans="1:12" ht="15">
      <c r="A746" s="198">
        <v>355</v>
      </c>
      <c r="B746" s="191">
        <v>200</v>
      </c>
      <c r="C746" s="192">
        <v>409</v>
      </c>
      <c r="D746" s="192"/>
      <c r="E746" s="192"/>
      <c r="F746" s="192"/>
      <c r="G746" s="200" t="s">
        <v>776</v>
      </c>
      <c r="H746" s="315">
        <v>0</v>
      </c>
      <c r="I746" s="298">
        <v>0</v>
      </c>
      <c r="J746" s="280"/>
      <c r="L746" s="315">
        <v>0</v>
      </c>
    </row>
    <row r="747" spans="1:12" ht="15">
      <c r="A747" s="198">
        <v>355</v>
      </c>
      <c r="B747" s="191">
        <v>200</v>
      </c>
      <c r="C747" s="192">
        <v>410</v>
      </c>
      <c r="D747" s="192"/>
      <c r="E747" s="192"/>
      <c r="F747" s="192"/>
      <c r="G747" s="200" t="s">
        <v>777</v>
      </c>
      <c r="H747" s="315">
        <v>0</v>
      </c>
      <c r="I747" s="298">
        <v>0</v>
      </c>
      <c r="J747" s="280"/>
      <c r="L747" s="315">
        <v>0</v>
      </c>
    </row>
    <row r="748" spans="1:12" ht="15">
      <c r="A748" s="198">
        <v>355</v>
      </c>
      <c r="B748" s="191">
        <v>200</v>
      </c>
      <c r="C748" s="192">
        <v>411</v>
      </c>
      <c r="D748" s="192"/>
      <c r="E748" s="192"/>
      <c r="F748" s="192"/>
      <c r="G748" s="200" t="s">
        <v>778</v>
      </c>
      <c r="H748" s="315">
        <v>0</v>
      </c>
      <c r="I748" s="298">
        <v>0</v>
      </c>
      <c r="J748" s="280"/>
      <c r="L748" s="315">
        <v>0</v>
      </c>
    </row>
    <row r="749" spans="1:12" ht="15">
      <c r="A749" s="198">
        <v>355</v>
      </c>
      <c r="B749" s="191">
        <v>200</v>
      </c>
      <c r="C749" s="192">
        <v>412</v>
      </c>
      <c r="D749" s="192"/>
      <c r="E749" s="192"/>
      <c r="F749" s="192"/>
      <c r="G749" s="200" t="s">
        <v>779</v>
      </c>
      <c r="H749" s="315">
        <v>0</v>
      </c>
      <c r="I749" s="298">
        <v>0</v>
      </c>
      <c r="J749" s="280"/>
      <c r="L749" s="315">
        <v>0</v>
      </c>
    </row>
    <row r="750" spans="1:12" ht="15">
      <c r="A750" s="198">
        <v>355</v>
      </c>
      <c r="B750" s="191">
        <v>200</v>
      </c>
      <c r="C750" s="192">
        <v>413</v>
      </c>
      <c r="D750" s="192"/>
      <c r="E750" s="192"/>
      <c r="F750" s="192"/>
      <c r="G750" s="200" t="s">
        <v>780</v>
      </c>
      <c r="H750" s="315">
        <v>0</v>
      </c>
      <c r="I750" s="298">
        <v>0</v>
      </c>
      <c r="J750" s="280"/>
      <c r="L750" s="315">
        <v>0</v>
      </c>
    </row>
    <row r="751" spans="1:12" ht="15">
      <c r="A751" s="198">
        <v>355</v>
      </c>
      <c r="B751" s="191">
        <v>200</v>
      </c>
      <c r="C751" s="192">
        <v>414</v>
      </c>
      <c r="D751" s="192"/>
      <c r="E751" s="192"/>
      <c r="F751" s="192"/>
      <c r="G751" s="200" t="s">
        <v>1293</v>
      </c>
      <c r="H751" s="315">
        <v>0</v>
      </c>
      <c r="I751" s="298">
        <v>0</v>
      </c>
      <c r="J751" s="280"/>
      <c r="L751" s="315">
        <v>0</v>
      </c>
    </row>
    <row r="752" spans="1:12" ht="15">
      <c r="A752" s="198">
        <v>355</v>
      </c>
      <c r="B752" s="191">
        <v>200</v>
      </c>
      <c r="C752" s="192">
        <v>415</v>
      </c>
      <c r="D752" s="192"/>
      <c r="E752" s="192"/>
      <c r="F752" s="192"/>
      <c r="G752" s="200" t="s">
        <v>1294</v>
      </c>
      <c r="H752" s="315">
        <v>0</v>
      </c>
      <c r="I752" s="298">
        <v>0</v>
      </c>
      <c r="J752" s="280"/>
      <c r="L752" s="315">
        <v>0</v>
      </c>
    </row>
    <row r="753" spans="1:12" ht="15">
      <c r="A753" s="198">
        <v>355</v>
      </c>
      <c r="B753" s="191">
        <v>200</v>
      </c>
      <c r="C753" s="192">
        <v>416</v>
      </c>
      <c r="D753" s="192"/>
      <c r="E753" s="192"/>
      <c r="F753" s="192"/>
      <c r="G753" s="200" t="s">
        <v>1295</v>
      </c>
      <c r="H753" s="315">
        <v>0</v>
      </c>
      <c r="I753" s="298">
        <v>0</v>
      </c>
      <c r="J753" s="280"/>
      <c r="L753" s="315">
        <v>0</v>
      </c>
    </row>
    <row r="754" spans="1:12" ht="15">
      <c r="A754" s="198">
        <v>355</v>
      </c>
      <c r="B754" s="191">
        <v>200</v>
      </c>
      <c r="C754" s="192">
        <v>500</v>
      </c>
      <c r="D754" s="192"/>
      <c r="E754" s="192"/>
      <c r="F754" s="192"/>
      <c r="G754" s="200" t="s">
        <v>1296</v>
      </c>
      <c r="H754" s="315">
        <v>0</v>
      </c>
      <c r="I754" s="298">
        <v>0</v>
      </c>
      <c r="J754" s="280"/>
      <c r="L754" s="315">
        <v>0</v>
      </c>
    </row>
    <row r="755" spans="1:12" ht="15">
      <c r="A755" s="198">
        <v>355</v>
      </c>
      <c r="B755" s="191">
        <v>200</v>
      </c>
      <c r="C755" s="192">
        <v>600</v>
      </c>
      <c r="D755" s="192"/>
      <c r="E755" s="192"/>
      <c r="F755" s="192"/>
      <c r="G755" s="200" t="s">
        <v>1297</v>
      </c>
      <c r="H755" s="315">
        <v>0</v>
      </c>
      <c r="I755" s="298">
        <v>0</v>
      </c>
      <c r="J755" s="280"/>
      <c r="L755" s="315">
        <v>0</v>
      </c>
    </row>
    <row r="756" spans="1:12" ht="15">
      <c r="A756" s="198">
        <v>355</v>
      </c>
      <c r="B756" s="191">
        <v>200</v>
      </c>
      <c r="C756" s="192">
        <v>601</v>
      </c>
      <c r="D756" s="192"/>
      <c r="E756" s="192"/>
      <c r="F756" s="192"/>
      <c r="G756" s="200" t="s">
        <v>574</v>
      </c>
      <c r="H756" s="315">
        <v>0</v>
      </c>
      <c r="I756" s="298">
        <v>0</v>
      </c>
      <c r="J756" s="280"/>
      <c r="L756" s="315">
        <v>0</v>
      </c>
    </row>
    <row r="757" spans="1:12" ht="15">
      <c r="A757" s="198">
        <v>355</v>
      </c>
      <c r="B757" s="191">
        <v>200</v>
      </c>
      <c r="C757" s="192">
        <v>602</v>
      </c>
      <c r="D757" s="192"/>
      <c r="E757" s="192"/>
      <c r="F757" s="192"/>
      <c r="G757" s="200" t="s">
        <v>1298</v>
      </c>
      <c r="H757" s="315">
        <v>0</v>
      </c>
      <c r="I757" s="298">
        <v>0</v>
      </c>
      <c r="J757" s="280"/>
      <c r="L757" s="315">
        <v>0</v>
      </c>
    </row>
    <row r="758" spans="1:12" ht="15">
      <c r="A758" s="198">
        <v>355</v>
      </c>
      <c r="B758" s="191">
        <v>200</v>
      </c>
      <c r="C758" s="192">
        <v>603</v>
      </c>
      <c r="D758" s="192"/>
      <c r="E758" s="192"/>
      <c r="F758" s="192"/>
      <c r="G758" s="200" t="s">
        <v>1299</v>
      </c>
      <c r="H758" s="315">
        <v>0</v>
      </c>
      <c r="I758" s="298">
        <v>0</v>
      </c>
      <c r="J758" s="280"/>
      <c r="L758" s="315">
        <v>0</v>
      </c>
    </row>
    <row r="759" spans="1:12" ht="15">
      <c r="A759" s="198">
        <v>355</v>
      </c>
      <c r="B759" s="191">
        <v>200</v>
      </c>
      <c r="C759" s="192">
        <v>700</v>
      </c>
      <c r="D759" s="192"/>
      <c r="E759" s="192"/>
      <c r="F759" s="192"/>
      <c r="G759" s="200" t="s">
        <v>1300</v>
      </c>
      <c r="H759" s="315">
        <v>0</v>
      </c>
      <c r="I759" s="298">
        <v>0</v>
      </c>
      <c r="J759" s="280"/>
      <c r="L759" s="315">
        <v>0</v>
      </c>
    </row>
    <row r="760" spans="1:12" ht="15">
      <c r="A760" s="198">
        <v>355</v>
      </c>
      <c r="B760" s="191">
        <v>200</v>
      </c>
      <c r="C760" s="192">
        <v>701</v>
      </c>
      <c r="D760" s="192"/>
      <c r="E760" s="192"/>
      <c r="F760" s="192"/>
      <c r="G760" s="200" t="s">
        <v>1301</v>
      </c>
      <c r="H760" s="315">
        <v>0</v>
      </c>
      <c r="I760" s="298">
        <v>0</v>
      </c>
      <c r="J760" s="280"/>
      <c r="L760" s="315">
        <v>0</v>
      </c>
    </row>
    <row r="761" spans="1:12" ht="15">
      <c r="A761" s="198">
        <v>355</v>
      </c>
      <c r="B761" s="191">
        <v>200</v>
      </c>
      <c r="C761" s="192">
        <v>702</v>
      </c>
      <c r="D761" s="192"/>
      <c r="E761" s="192"/>
      <c r="F761" s="192"/>
      <c r="G761" s="200" t="s">
        <v>575</v>
      </c>
      <c r="H761" s="315">
        <v>0</v>
      </c>
      <c r="I761" s="298">
        <v>0</v>
      </c>
      <c r="J761" s="280"/>
      <c r="L761" s="315">
        <v>0</v>
      </c>
    </row>
    <row r="762" spans="1:12" ht="15">
      <c r="A762" s="198">
        <v>355</v>
      </c>
      <c r="B762" s="191">
        <v>200</v>
      </c>
      <c r="C762" s="192">
        <v>900</v>
      </c>
      <c r="D762" s="192"/>
      <c r="E762" s="192"/>
      <c r="F762" s="192"/>
      <c r="G762" s="200" t="s">
        <v>1302</v>
      </c>
      <c r="H762" s="315">
        <v>0</v>
      </c>
      <c r="I762" s="298">
        <v>0</v>
      </c>
      <c r="J762" s="280"/>
      <c r="L762" s="315">
        <v>0</v>
      </c>
    </row>
    <row r="763" spans="1:12" ht="15">
      <c r="A763" s="198">
        <v>355</v>
      </c>
      <c r="B763" s="191">
        <v>200</v>
      </c>
      <c r="C763" s="192">
        <v>901</v>
      </c>
      <c r="D763" s="192"/>
      <c r="E763" s="192"/>
      <c r="F763" s="192"/>
      <c r="G763" s="200" t="s">
        <v>1303</v>
      </c>
      <c r="H763" s="315">
        <v>0</v>
      </c>
      <c r="I763" s="298">
        <v>0</v>
      </c>
      <c r="J763" s="280"/>
      <c r="L763" s="315">
        <v>0</v>
      </c>
    </row>
    <row r="764" spans="1:12" ht="15">
      <c r="A764" s="198">
        <v>355</v>
      </c>
      <c r="B764" s="191">
        <v>200</v>
      </c>
      <c r="C764" s="192">
        <v>902</v>
      </c>
      <c r="D764" s="192"/>
      <c r="E764" s="192"/>
      <c r="F764" s="192"/>
      <c r="G764" s="200" t="s">
        <v>781</v>
      </c>
      <c r="H764" s="315">
        <v>0</v>
      </c>
      <c r="I764" s="298">
        <v>0</v>
      </c>
      <c r="J764" s="280"/>
      <c r="L764" s="315">
        <v>0</v>
      </c>
    </row>
    <row r="765" spans="1:12" ht="15">
      <c r="A765" s="198">
        <v>355</v>
      </c>
      <c r="B765" s="191">
        <v>200</v>
      </c>
      <c r="C765" s="192">
        <v>903</v>
      </c>
      <c r="D765" s="192"/>
      <c r="E765" s="192"/>
      <c r="F765" s="192"/>
      <c r="G765" s="200" t="s">
        <v>782</v>
      </c>
      <c r="H765" s="315">
        <v>0</v>
      </c>
      <c r="I765" s="298">
        <v>0</v>
      </c>
      <c r="J765" s="280"/>
      <c r="L765" s="315">
        <v>0</v>
      </c>
    </row>
    <row r="766" spans="1:12" ht="15">
      <c r="A766" s="198">
        <v>355</v>
      </c>
      <c r="B766" s="191">
        <v>200</v>
      </c>
      <c r="C766" s="192">
        <v>990</v>
      </c>
      <c r="D766" s="192"/>
      <c r="E766" s="192"/>
      <c r="F766" s="192"/>
      <c r="G766" s="200" t="s">
        <v>783</v>
      </c>
      <c r="H766" s="315">
        <v>0</v>
      </c>
      <c r="I766" s="298">
        <v>0</v>
      </c>
      <c r="J766" s="280"/>
      <c r="L766" s="315">
        <v>0</v>
      </c>
    </row>
    <row r="767" spans="1:12" s="78" customFormat="1" ht="15">
      <c r="A767" s="185">
        <v>360</v>
      </c>
      <c r="B767" s="186">
        <v>0</v>
      </c>
      <c r="C767" s="186">
        <v>0</v>
      </c>
      <c r="D767" s="186">
        <v>0</v>
      </c>
      <c r="E767" s="186">
        <v>0</v>
      </c>
      <c r="F767" s="186">
        <v>0</v>
      </c>
      <c r="G767" s="187" t="s">
        <v>289</v>
      </c>
      <c r="H767" s="313"/>
      <c r="I767" s="307"/>
      <c r="J767" s="271"/>
      <c r="L767" s="313" t="s">
        <v>2</v>
      </c>
    </row>
    <row r="768" spans="1:12" ht="15">
      <c r="A768" s="198">
        <v>360</v>
      </c>
      <c r="B768" s="192">
        <v>100</v>
      </c>
      <c r="C768" s="192"/>
      <c r="D768" s="192"/>
      <c r="E768" s="192"/>
      <c r="F768" s="192"/>
      <c r="G768" s="177" t="s">
        <v>784</v>
      </c>
      <c r="H768" s="301">
        <v>0</v>
      </c>
      <c r="I768" s="297">
        <v>0</v>
      </c>
      <c r="J768" s="280" t="s">
        <v>931</v>
      </c>
      <c r="L768" s="301">
        <v>0</v>
      </c>
    </row>
    <row r="769" spans="1:12" ht="15">
      <c r="A769" s="198">
        <v>360</v>
      </c>
      <c r="B769" s="192">
        <v>200</v>
      </c>
      <c r="C769" s="192"/>
      <c r="D769" s="192"/>
      <c r="E769" s="192"/>
      <c r="F769" s="192"/>
      <c r="G769" s="177" t="s">
        <v>785</v>
      </c>
      <c r="H769" s="301">
        <v>0</v>
      </c>
      <c r="I769" s="297">
        <v>0</v>
      </c>
      <c r="J769" s="280" t="s">
        <v>933</v>
      </c>
      <c r="L769" s="301">
        <v>0</v>
      </c>
    </row>
    <row r="770" spans="1:12" s="78" customFormat="1" ht="15">
      <c r="A770" s="185">
        <v>365</v>
      </c>
      <c r="B770" s="186">
        <v>0</v>
      </c>
      <c r="C770" s="186">
        <v>0</v>
      </c>
      <c r="D770" s="186">
        <v>0</v>
      </c>
      <c r="E770" s="186">
        <v>0</v>
      </c>
      <c r="F770" s="186">
        <v>0</v>
      </c>
      <c r="G770" s="187" t="s">
        <v>786</v>
      </c>
      <c r="H770" s="313"/>
      <c r="I770" s="307"/>
      <c r="J770" s="271"/>
      <c r="L770" s="313" t="s">
        <v>2</v>
      </c>
    </row>
    <row r="771" spans="1:12" ht="15">
      <c r="A771" s="198">
        <v>365</v>
      </c>
      <c r="B771" s="191">
        <v>100</v>
      </c>
      <c r="C771" s="191"/>
      <c r="D771" s="191"/>
      <c r="E771" s="191"/>
      <c r="F771" s="191"/>
      <c r="G771" s="178" t="s">
        <v>787</v>
      </c>
      <c r="H771" s="314"/>
      <c r="I771" s="308"/>
      <c r="J771" s="280"/>
      <c r="L771" s="314" t="s">
        <v>2</v>
      </c>
    </row>
    <row r="772" spans="1:12" ht="15">
      <c r="A772" s="198">
        <v>365</v>
      </c>
      <c r="B772" s="191">
        <v>100</v>
      </c>
      <c r="C772" s="192">
        <v>100</v>
      </c>
      <c r="D772" s="192"/>
      <c r="E772" s="192"/>
      <c r="F772" s="192"/>
      <c r="G772" s="177" t="s">
        <v>788</v>
      </c>
      <c r="H772" s="301">
        <v>0</v>
      </c>
      <c r="I772" s="297">
        <v>0</v>
      </c>
      <c r="J772" s="280" t="s">
        <v>1087</v>
      </c>
      <c r="L772" s="301">
        <v>0</v>
      </c>
    </row>
    <row r="773" spans="1:12" ht="15">
      <c r="A773" s="198">
        <v>365</v>
      </c>
      <c r="B773" s="191">
        <v>100</v>
      </c>
      <c r="C773" s="192">
        <v>200</v>
      </c>
      <c r="D773" s="192"/>
      <c r="E773" s="192"/>
      <c r="F773" s="192"/>
      <c r="G773" s="177" t="s">
        <v>789</v>
      </c>
      <c r="H773" s="301">
        <v>0</v>
      </c>
      <c r="I773" s="297">
        <v>0</v>
      </c>
      <c r="J773" s="280" t="s">
        <v>1090</v>
      </c>
      <c r="L773" s="301">
        <v>0</v>
      </c>
    </row>
    <row r="774" spans="1:12" ht="15">
      <c r="A774" s="198">
        <v>365</v>
      </c>
      <c r="B774" s="191">
        <v>100</v>
      </c>
      <c r="C774" s="192">
        <v>300</v>
      </c>
      <c r="D774" s="192"/>
      <c r="E774" s="192"/>
      <c r="F774" s="192"/>
      <c r="G774" s="177" t="s">
        <v>790</v>
      </c>
      <c r="H774" s="301">
        <v>0</v>
      </c>
      <c r="I774" s="297">
        <v>0</v>
      </c>
      <c r="J774" s="280" t="s">
        <v>1093</v>
      </c>
      <c r="L774" s="301">
        <v>0</v>
      </c>
    </row>
    <row r="775" spans="1:12" ht="15">
      <c r="A775" s="198">
        <v>365</v>
      </c>
      <c r="B775" s="191">
        <v>100</v>
      </c>
      <c r="C775" s="192">
        <v>400</v>
      </c>
      <c r="D775" s="192"/>
      <c r="E775" s="192"/>
      <c r="F775" s="192"/>
      <c r="G775" s="177" t="s">
        <v>791</v>
      </c>
      <c r="H775" s="301">
        <v>0</v>
      </c>
      <c r="I775" s="297">
        <v>0</v>
      </c>
      <c r="J775" s="280" t="s">
        <v>1095</v>
      </c>
      <c r="L775" s="301">
        <v>0</v>
      </c>
    </row>
    <row r="776" spans="1:12" ht="15">
      <c r="A776" s="198">
        <v>365</v>
      </c>
      <c r="B776" s="191">
        <v>100</v>
      </c>
      <c r="C776" s="191">
        <v>500</v>
      </c>
      <c r="D776" s="191"/>
      <c r="E776" s="191"/>
      <c r="F776" s="191"/>
      <c r="G776" s="178" t="s">
        <v>792</v>
      </c>
      <c r="H776" s="314"/>
      <c r="I776" s="308"/>
      <c r="J776" s="280" t="s">
        <v>1097</v>
      </c>
      <c r="L776" s="314" t="s">
        <v>2</v>
      </c>
    </row>
    <row r="777" spans="1:12" s="179" customFormat="1" ht="12.75">
      <c r="A777" s="198">
        <v>365</v>
      </c>
      <c r="B777" s="191">
        <v>100</v>
      </c>
      <c r="C777" s="191">
        <v>500</v>
      </c>
      <c r="D777" s="192">
        <v>100</v>
      </c>
      <c r="E777" s="192"/>
      <c r="F777" s="192"/>
      <c r="G777" s="275" t="s">
        <v>793</v>
      </c>
      <c r="H777" s="316">
        <v>0</v>
      </c>
      <c r="I777" s="309">
        <v>0</v>
      </c>
      <c r="J777" s="280"/>
      <c r="L777" s="316">
        <v>0</v>
      </c>
    </row>
    <row r="778" spans="1:12" s="179" customFormat="1" ht="12.75">
      <c r="A778" s="198">
        <v>365</v>
      </c>
      <c r="B778" s="191">
        <v>100</v>
      </c>
      <c r="C778" s="191">
        <v>500</v>
      </c>
      <c r="D778" s="192">
        <v>200</v>
      </c>
      <c r="E778" s="192"/>
      <c r="F778" s="192"/>
      <c r="G778" s="177" t="s">
        <v>794</v>
      </c>
      <c r="H778" s="315">
        <v>0</v>
      </c>
      <c r="I778" s="298">
        <v>0</v>
      </c>
      <c r="J778" s="280"/>
      <c r="L778" s="315">
        <v>0</v>
      </c>
    </row>
    <row r="779" spans="1:12" s="179" customFormat="1" ht="12.75">
      <c r="A779" s="198">
        <v>365</v>
      </c>
      <c r="B779" s="191">
        <v>100</v>
      </c>
      <c r="C779" s="191">
        <v>500</v>
      </c>
      <c r="D779" s="192">
        <v>900</v>
      </c>
      <c r="E779" s="192"/>
      <c r="F779" s="192"/>
      <c r="G779" s="177" t="s">
        <v>792</v>
      </c>
      <c r="H779" s="315">
        <v>0</v>
      </c>
      <c r="I779" s="298">
        <v>0</v>
      </c>
      <c r="J779" s="280"/>
      <c r="L779" s="315">
        <v>0</v>
      </c>
    </row>
    <row r="780" spans="1:12" ht="15">
      <c r="A780" s="198">
        <v>365</v>
      </c>
      <c r="B780" s="191">
        <v>200</v>
      </c>
      <c r="C780" s="191"/>
      <c r="D780" s="191"/>
      <c r="E780" s="191"/>
      <c r="F780" s="191"/>
      <c r="G780" s="178" t="s">
        <v>795</v>
      </c>
      <c r="H780" s="314"/>
      <c r="I780" s="308"/>
      <c r="J780" s="280" t="s">
        <v>1979</v>
      </c>
      <c r="L780" s="314" t="s">
        <v>2</v>
      </c>
    </row>
    <row r="781" spans="1:12" s="179" customFormat="1" ht="12.75">
      <c r="A781" s="198">
        <v>365</v>
      </c>
      <c r="B781" s="191">
        <v>200</v>
      </c>
      <c r="C781" s="192">
        <v>100</v>
      </c>
      <c r="D781" s="192"/>
      <c r="E781" s="192"/>
      <c r="F781" s="192"/>
      <c r="G781" s="177" t="s">
        <v>796</v>
      </c>
      <c r="H781" s="298">
        <v>125000</v>
      </c>
      <c r="I781" s="298">
        <v>125000</v>
      </c>
      <c r="J781" s="280"/>
      <c r="L781" s="315">
        <v>0</v>
      </c>
    </row>
    <row r="782" spans="1:12" s="179" customFormat="1" ht="12.75">
      <c r="A782" s="198">
        <v>365</v>
      </c>
      <c r="B782" s="191">
        <v>200</v>
      </c>
      <c r="C782" s="192">
        <v>200</v>
      </c>
      <c r="D782" s="192"/>
      <c r="E782" s="192"/>
      <c r="F782" s="192"/>
      <c r="G782" s="177" t="s">
        <v>797</v>
      </c>
      <c r="H782" s="298">
        <v>25000</v>
      </c>
      <c r="I782" s="298">
        <v>25000</v>
      </c>
      <c r="J782" s="280"/>
      <c r="L782" s="315">
        <v>0</v>
      </c>
    </row>
    <row r="783" spans="1:12" ht="15">
      <c r="A783" s="198">
        <v>365</v>
      </c>
      <c r="B783" s="191">
        <v>300</v>
      </c>
      <c r="C783" s="191"/>
      <c r="D783" s="191"/>
      <c r="E783" s="191"/>
      <c r="F783" s="191"/>
      <c r="G783" s="178" t="s">
        <v>798</v>
      </c>
      <c r="H783" s="314"/>
      <c r="I783" s="308"/>
      <c r="J783" s="280"/>
      <c r="L783" s="314" t="s">
        <v>2</v>
      </c>
    </row>
    <row r="784" spans="1:12" ht="25.5">
      <c r="A784" s="198">
        <v>365</v>
      </c>
      <c r="B784" s="191">
        <v>300</v>
      </c>
      <c r="C784" s="192">
        <v>100</v>
      </c>
      <c r="D784" s="192"/>
      <c r="E784" s="192"/>
      <c r="F784" s="192"/>
      <c r="G784" s="177" t="s">
        <v>799</v>
      </c>
      <c r="H784" s="301">
        <v>0</v>
      </c>
      <c r="I784" s="297">
        <v>0</v>
      </c>
      <c r="J784" s="280" t="s">
        <v>1984</v>
      </c>
      <c r="L784" s="301">
        <v>0</v>
      </c>
    </row>
    <row r="785" spans="1:12" ht="15">
      <c r="A785" s="198">
        <v>365</v>
      </c>
      <c r="B785" s="191">
        <v>300</v>
      </c>
      <c r="C785" s="192">
        <v>200</v>
      </c>
      <c r="D785" s="192"/>
      <c r="E785" s="192"/>
      <c r="F785" s="192"/>
      <c r="G785" s="177" t="s">
        <v>800</v>
      </c>
      <c r="H785" s="301">
        <v>0</v>
      </c>
      <c r="I785" s="297">
        <v>0</v>
      </c>
      <c r="J785" s="280" t="s">
        <v>1986</v>
      </c>
      <c r="L785" s="301">
        <v>0</v>
      </c>
    </row>
    <row r="786" spans="1:12" ht="15">
      <c r="A786" s="198">
        <v>365</v>
      </c>
      <c r="B786" s="191">
        <v>300</v>
      </c>
      <c r="C786" s="192">
        <v>300</v>
      </c>
      <c r="D786" s="192"/>
      <c r="E786" s="192"/>
      <c r="F786" s="192"/>
      <c r="G786" s="177" t="s">
        <v>801</v>
      </c>
      <c r="H786" s="301">
        <v>0</v>
      </c>
      <c r="I786" s="297">
        <v>0</v>
      </c>
      <c r="J786" s="280" t="s">
        <v>1988</v>
      </c>
      <c r="L786" s="301">
        <v>0</v>
      </c>
    </row>
    <row r="787" spans="1:12" ht="15">
      <c r="A787" s="198">
        <v>365</v>
      </c>
      <c r="B787" s="191">
        <v>300</v>
      </c>
      <c r="C787" s="191">
        <v>400</v>
      </c>
      <c r="D787" s="191"/>
      <c r="E787" s="191"/>
      <c r="F787" s="191"/>
      <c r="G787" s="178" t="s">
        <v>20</v>
      </c>
      <c r="H787" s="314"/>
      <c r="I787" s="308"/>
      <c r="J787" s="280" t="s">
        <v>1990</v>
      </c>
      <c r="L787" s="314" t="s">
        <v>2</v>
      </c>
    </row>
    <row r="788" spans="1:12" ht="15">
      <c r="A788" s="198">
        <v>365</v>
      </c>
      <c r="B788" s="191">
        <v>300</v>
      </c>
      <c r="C788" s="191">
        <v>400</v>
      </c>
      <c r="D788" s="192">
        <v>100</v>
      </c>
      <c r="E788" s="192"/>
      <c r="F788" s="192"/>
      <c r="G788" s="177" t="s">
        <v>21</v>
      </c>
      <c r="H788" s="315">
        <v>0</v>
      </c>
      <c r="I788" s="298">
        <v>0</v>
      </c>
      <c r="J788" s="280"/>
      <c r="L788" s="315">
        <v>0</v>
      </c>
    </row>
    <row r="789" spans="1:12" ht="15">
      <c r="A789" s="198">
        <v>365</v>
      </c>
      <c r="B789" s="191">
        <v>300</v>
      </c>
      <c r="C789" s="191">
        <v>400</v>
      </c>
      <c r="D789" s="192">
        <v>200</v>
      </c>
      <c r="E789" s="192"/>
      <c r="F789" s="192"/>
      <c r="G789" s="177" t="s">
        <v>22</v>
      </c>
      <c r="H789" s="298">
        <v>450000</v>
      </c>
      <c r="I789" s="298">
        <v>657205</v>
      </c>
      <c r="J789" s="280"/>
      <c r="L789" s="315">
        <v>292204.57</v>
      </c>
    </row>
    <row r="790" spans="1:12" ht="15">
      <c r="A790" s="198">
        <v>365</v>
      </c>
      <c r="B790" s="191">
        <v>400</v>
      </c>
      <c r="C790" s="191"/>
      <c r="D790" s="192"/>
      <c r="E790" s="192"/>
      <c r="F790" s="192"/>
      <c r="G790" s="177" t="s">
        <v>23</v>
      </c>
      <c r="H790" s="314"/>
      <c r="I790" s="308"/>
      <c r="J790" s="280"/>
      <c r="L790" s="314" t="s">
        <v>2</v>
      </c>
    </row>
    <row r="791" spans="1:12" ht="15">
      <c r="A791" s="198">
        <v>365</v>
      </c>
      <c r="B791" s="191">
        <v>400</v>
      </c>
      <c r="C791" s="192">
        <v>100</v>
      </c>
      <c r="D791" s="192"/>
      <c r="E791" s="192"/>
      <c r="F791" s="192"/>
      <c r="G791" s="177" t="s">
        <v>24</v>
      </c>
      <c r="H791" s="301">
        <v>0</v>
      </c>
      <c r="I791" s="297">
        <v>0</v>
      </c>
      <c r="J791" s="280" t="s">
        <v>1995</v>
      </c>
      <c r="L791" s="301">
        <v>0</v>
      </c>
    </row>
    <row r="792" spans="1:12" ht="15">
      <c r="A792" s="198">
        <v>365</v>
      </c>
      <c r="B792" s="191">
        <v>400</v>
      </c>
      <c r="C792" s="192">
        <v>200</v>
      </c>
      <c r="D792" s="192"/>
      <c r="E792" s="192"/>
      <c r="F792" s="192"/>
      <c r="G792" s="177" t="s">
        <v>25</v>
      </c>
      <c r="H792" s="301">
        <v>0</v>
      </c>
      <c r="I792" s="297">
        <v>0</v>
      </c>
      <c r="J792" s="280" t="s">
        <v>1997</v>
      </c>
      <c r="L792" s="301">
        <v>0</v>
      </c>
    </row>
    <row r="793" spans="1:12" ht="15">
      <c r="A793" s="198">
        <v>365</v>
      </c>
      <c r="B793" s="191">
        <v>400</v>
      </c>
      <c r="C793" s="192">
        <v>300</v>
      </c>
      <c r="D793" s="192"/>
      <c r="E793" s="192"/>
      <c r="F793" s="192"/>
      <c r="G793" s="177" t="s">
        <v>26</v>
      </c>
      <c r="H793" s="301">
        <v>0</v>
      </c>
      <c r="I793" s="297">
        <v>0</v>
      </c>
      <c r="J793" s="280" t="s">
        <v>2000</v>
      </c>
      <c r="L793" s="301">
        <v>0</v>
      </c>
    </row>
    <row r="794" spans="1:12" ht="15">
      <c r="A794" s="198">
        <v>365</v>
      </c>
      <c r="B794" s="191">
        <v>400</v>
      </c>
      <c r="C794" s="192">
        <v>400</v>
      </c>
      <c r="D794" s="192"/>
      <c r="E794" s="192"/>
      <c r="F794" s="192"/>
      <c r="G794" s="177" t="s">
        <v>27</v>
      </c>
      <c r="H794" s="301">
        <v>0</v>
      </c>
      <c r="I794" s="297">
        <v>0</v>
      </c>
      <c r="J794" s="280" t="s">
        <v>2002</v>
      </c>
      <c r="L794" s="301">
        <v>0</v>
      </c>
    </row>
    <row r="795" spans="1:12" ht="15">
      <c r="A795" s="198">
        <v>365</v>
      </c>
      <c r="B795" s="191">
        <v>400</v>
      </c>
      <c r="C795" s="192">
        <v>500</v>
      </c>
      <c r="D795" s="192"/>
      <c r="E795" s="192"/>
      <c r="F795" s="192"/>
      <c r="G795" s="177" t="s">
        <v>28</v>
      </c>
      <c r="H795" s="301">
        <v>0</v>
      </c>
      <c r="I795" s="297">
        <v>0</v>
      </c>
      <c r="J795" s="280" t="s">
        <v>2005</v>
      </c>
      <c r="L795" s="301">
        <v>0</v>
      </c>
    </row>
    <row r="796" spans="1:12" ht="15">
      <c r="A796" s="198">
        <v>365</v>
      </c>
      <c r="B796" s="191">
        <v>400</v>
      </c>
      <c r="C796" s="192">
        <v>600</v>
      </c>
      <c r="D796" s="192"/>
      <c r="E796" s="192"/>
      <c r="F796" s="192"/>
      <c r="G796" s="177" t="s">
        <v>29</v>
      </c>
      <c r="H796" s="301">
        <v>0</v>
      </c>
      <c r="I796" s="297">
        <v>0</v>
      </c>
      <c r="J796" s="280" t="s">
        <v>2008</v>
      </c>
      <c r="L796" s="301">
        <v>0</v>
      </c>
    </row>
    <row r="797" spans="1:12" ht="15">
      <c r="A797" s="198">
        <v>365</v>
      </c>
      <c r="B797" s="191">
        <v>400</v>
      </c>
      <c r="C797" s="208">
        <v>700</v>
      </c>
      <c r="D797" s="208"/>
      <c r="E797" s="208"/>
      <c r="F797" s="208"/>
      <c r="G797" s="194" t="s">
        <v>23</v>
      </c>
      <c r="H797" s="314"/>
      <c r="I797" s="308"/>
      <c r="J797" s="280" t="s">
        <v>2011</v>
      </c>
      <c r="L797" s="314" t="s">
        <v>2</v>
      </c>
    </row>
    <row r="798" spans="1:12" ht="15">
      <c r="A798" s="198">
        <v>365</v>
      </c>
      <c r="B798" s="191">
        <v>400</v>
      </c>
      <c r="C798" s="208">
        <v>700</v>
      </c>
      <c r="D798" s="192">
        <v>100</v>
      </c>
      <c r="E798" s="192"/>
      <c r="F798" s="192"/>
      <c r="G798" s="177" t="s">
        <v>30</v>
      </c>
      <c r="H798" s="315">
        <v>0</v>
      </c>
      <c r="I798" s="298">
        <v>0</v>
      </c>
      <c r="J798" s="280"/>
      <c r="L798" s="315">
        <v>0</v>
      </c>
    </row>
    <row r="799" spans="1:12" ht="15">
      <c r="A799" s="198">
        <v>365</v>
      </c>
      <c r="B799" s="191">
        <v>400</v>
      </c>
      <c r="C799" s="208">
        <v>700</v>
      </c>
      <c r="D799" s="192">
        <v>200</v>
      </c>
      <c r="E799" s="192"/>
      <c r="F799" s="192"/>
      <c r="G799" s="177" t="s">
        <v>31</v>
      </c>
      <c r="H799" s="315">
        <v>0</v>
      </c>
      <c r="I799" s="298">
        <v>0</v>
      </c>
      <c r="J799" s="280"/>
      <c r="L799" s="315">
        <v>0</v>
      </c>
    </row>
    <row r="800" spans="1:12" s="78" customFormat="1" ht="15">
      <c r="A800" s="185">
        <v>370</v>
      </c>
      <c r="B800" s="186">
        <v>0</v>
      </c>
      <c r="C800" s="186">
        <v>0</v>
      </c>
      <c r="D800" s="186">
        <v>0</v>
      </c>
      <c r="E800" s="186">
        <v>0</v>
      </c>
      <c r="F800" s="186">
        <v>0</v>
      </c>
      <c r="G800" s="187" t="s">
        <v>32</v>
      </c>
      <c r="H800" s="313"/>
      <c r="I800" s="307"/>
      <c r="J800" s="271"/>
      <c r="L800" s="313" t="s">
        <v>2</v>
      </c>
    </row>
    <row r="801" spans="1:12" ht="15">
      <c r="A801" s="209">
        <v>370</v>
      </c>
      <c r="B801" s="206">
        <v>100</v>
      </c>
      <c r="C801" s="206"/>
      <c r="D801" s="206"/>
      <c r="E801" s="206"/>
      <c r="F801" s="206"/>
      <c r="G801" s="177" t="s">
        <v>33</v>
      </c>
      <c r="H801" s="301">
        <v>0</v>
      </c>
      <c r="I801" s="297">
        <v>0</v>
      </c>
      <c r="J801" s="83" t="s">
        <v>1648</v>
      </c>
      <c r="L801" s="301">
        <v>0</v>
      </c>
    </row>
    <row r="802" spans="1:12" ht="15">
      <c r="A802" s="209">
        <v>370</v>
      </c>
      <c r="B802" s="206">
        <v>200</v>
      </c>
      <c r="C802" s="206"/>
      <c r="D802" s="206"/>
      <c r="E802" s="206"/>
      <c r="F802" s="206"/>
      <c r="G802" s="177" t="s">
        <v>34</v>
      </c>
      <c r="H802" s="301">
        <v>0</v>
      </c>
      <c r="I802" s="297">
        <v>0</v>
      </c>
      <c r="J802" s="83" t="s">
        <v>1651</v>
      </c>
      <c r="L802" s="301">
        <v>0</v>
      </c>
    </row>
    <row r="803" spans="1:12" s="113" customFormat="1" ht="12.75">
      <c r="A803" s="209">
        <v>370</v>
      </c>
      <c r="B803" s="204">
        <v>300</v>
      </c>
      <c r="C803" s="204"/>
      <c r="D803" s="204"/>
      <c r="E803" s="204"/>
      <c r="F803" s="204"/>
      <c r="G803" s="178" t="s">
        <v>35</v>
      </c>
      <c r="H803" s="314"/>
      <c r="I803" s="308"/>
      <c r="J803" s="83" t="s">
        <v>1653</v>
      </c>
      <c r="L803" s="314" t="s">
        <v>2</v>
      </c>
    </row>
    <row r="804" spans="1:12" ht="15">
      <c r="A804" s="209">
        <v>370</v>
      </c>
      <c r="B804" s="204">
        <v>300</v>
      </c>
      <c r="C804" s="206">
        <v>100</v>
      </c>
      <c r="D804" s="206"/>
      <c r="E804" s="206"/>
      <c r="F804" s="206"/>
      <c r="G804" s="274" t="s">
        <v>36</v>
      </c>
      <c r="H804" s="317">
        <v>0</v>
      </c>
      <c r="I804" s="300">
        <v>100</v>
      </c>
      <c r="J804" s="83"/>
      <c r="L804" s="317">
        <v>0</v>
      </c>
    </row>
    <row r="805" spans="1:12" ht="15">
      <c r="A805" s="209">
        <v>370</v>
      </c>
      <c r="B805" s="204">
        <v>300</v>
      </c>
      <c r="C805" s="206">
        <v>900</v>
      </c>
      <c r="D805" s="206"/>
      <c r="E805" s="206"/>
      <c r="F805" s="206"/>
      <c r="G805" s="274" t="s">
        <v>35</v>
      </c>
      <c r="H805" s="317">
        <v>0</v>
      </c>
      <c r="I805" s="300">
        <v>0</v>
      </c>
      <c r="J805" s="83"/>
      <c r="L805" s="317">
        <v>0</v>
      </c>
    </row>
    <row r="806" spans="1:12" s="78" customFormat="1" ht="15">
      <c r="A806" s="185">
        <v>375</v>
      </c>
      <c r="B806" s="186">
        <v>0</v>
      </c>
      <c r="C806" s="186">
        <v>0</v>
      </c>
      <c r="D806" s="186">
        <v>0</v>
      </c>
      <c r="E806" s="186">
        <v>0</v>
      </c>
      <c r="F806" s="186">
        <v>0</v>
      </c>
      <c r="G806" s="187" t="s">
        <v>37</v>
      </c>
      <c r="H806" s="313"/>
      <c r="I806" s="307"/>
      <c r="J806" s="271"/>
      <c r="L806" s="313" t="s">
        <v>2</v>
      </c>
    </row>
    <row r="807" spans="1:12" ht="15">
      <c r="A807" s="210">
        <v>375</v>
      </c>
      <c r="B807" s="211">
        <v>100</v>
      </c>
      <c r="C807" s="211"/>
      <c r="D807" s="211"/>
      <c r="E807" s="211"/>
      <c r="F807" s="211"/>
      <c r="G807" s="177" t="s">
        <v>38</v>
      </c>
      <c r="H807" s="301">
        <v>0</v>
      </c>
      <c r="I807" s="297">
        <v>0</v>
      </c>
      <c r="J807" s="94" t="s">
        <v>1657</v>
      </c>
      <c r="L807" s="301">
        <v>0</v>
      </c>
    </row>
    <row r="808" spans="1:12" ht="15">
      <c r="A808" s="204">
        <v>375</v>
      </c>
      <c r="B808" s="206">
        <v>200</v>
      </c>
      <c r="C808" s="206"/>
      <c r="D808" s="206"/>
      <c r="E808" s="206"/>
      <c r="F808" s="206"/>
      <c r="G808" s="193" t="s">
        <v>39</v>
      </c>
      <c r="H808" s="301">
        <v>0</v>
      </c>
      <c r="I808" s="297">
        <v>0</v>
      </c>
      <c r="J808" s="94" t="s">
        <v>1659</v>
      </c>
      <c r="L808" s="301">
        <v>0</v>
      </c>
    </row>
    <row r="809" spans="1:12" s="78" customFormat="1" ht="15">
      <c r="A809" s="212">
        <v>380</v>
      </c>
      <c r="B809" s="212">
        <v>0</v>
      </c>
      <c r="C809" s="212">
        <v>0</v>
      </c>
      <c r="D809" s="212">
        <v>0</v>
      </c>
      <c r="E809" s="212">
        <v>0</v>
      </c>
      <c r="F809" s="212">
        <v>0</v>
      </c>
      <c r="G809" s="270" t="s">
        <v>1</v>
      </c>
      <c r="H809" s="318">
        <v>0</v>
      </c>
      <c r="I809" s="310">
        <v>0</v>
      </c>
      <c r="J809" s="271" t="s">
        <v>1666</v>
      </c>
      <c r="L809" s="318">
        <v>0</v>
      </c>
    </row>
    <row r="810" spans="1:12" s="78" customFormat="1" ht="15">
      <c r="A810" s="185">
        <v>390</v>
      </c>
      <c r="B810" s="186">
        <v>0</v>
      </c>
      <c r="C810" s="186">
        <v>0</v>
      </c>
      <c r="D810" s="186">
        <v>0</v>
      </c>
      <c r="E810" s="186">
        <v>0</v>
      </c>
      <c r="F810" s="186">
        <v>0</v>
      </c>
      <c r="G810" s="187" t="s">
        <v>303</v>
      </c>
      <c r="H810" s="313"/>
      <c r="I810" s="307"/>
      <c r="J810" s="271"/>
      <c r="L810" s="313" t="s">
        <v>2</v>
      </c>
    </row>
    <row r="811" spans="1:12" ht="15">
      <c r="A811" s="296">
        <v>390</v>
      </c>
      <c r="B811" s="206">
        <v>100</v>
      </c>
      <c r="C811" s="206"/>
      <c r="D811" s="206"/>
      <c r="E811" s="206"/>
      <c r="F811" s="206"/>
      <c r="G811" s="177" t="s">
        <v>40</v>
      </c>
      <c r="H811" s="301">
        <v>0</v>
      </c>
      <c r="I811" s="297">
        <v>16000</v>
      </c>
      <c r="J811" s="83" t="s">
        <v>1202</v>
      </c>
      <c r="L811" s="301">
        <v>0</v>
      </c>
    </row>
    <row r="812" spans="1:12" ht="15">
      <c r="A812" s="209">
        <v>390</v>
      </c>
      <c r="B812" s="204">
        <v>200</v>
      </c>
      <c r="C812" s="204"/>
      <c r="D812" s="204"/>
      <c r="E812" s="204"/>
      <c r="F812" s="204"/>
      <c r="G812" s="178" t="s">
        <v>41</v>
      </c>
      <c r="H812" s="314"/>
      <c r="I812" s="308"/>
      <c r="J812" s="83"/>
      <c r="L812" s="314" t="s">
        <v>2</v>
      </c>
    </row>
    <row r="813" spans="1:12" ht="15">
      <c r="A813" s="209">
        <v>390</v>
      </c>
      <c r="B813" s="204">
        <v>200</v>
      </c>
      <c r="C813" s="206">
        <v>100</v>
      </c>
      <c r="D813" s="206"/>
      <c r="E813" s="206"/>
      <c r="F813" s="206"/>
      <c r="G813" s="177" t="s">
        <v>42</v>
      </c>
      <c r="H813" s="301">
        <v>0</v>
      </c>
      <c r="I813" s="297">
        <v>0</v>
      </c>
      <c r="J813" s="83" t="s">
        <v>1206</v>
      </c>
      <c r="L813" s="301">
        <v>0</v>
      </c>
    </row>
    <row r="814" spans="1:12" ht="15">
      <c r="A814" s="209">
        <v>390</v>
      </c>
      <c r="B814" s="204">
        <v>200</v>
      </c>
      <c r="C814" s="206">
        <v>200</v>
      </c>
      <c r="D814" s="206"/>
      <c r="E814" s="206"/>
      <c r="F814" s="206"/>
      <c r="G814" s="177" t="s">
        <v>43</v>
      </c>
      <c r="H814" s="301">
        <v>0</v>
      </c>
      <c r="I814" s="297">
        <v>0</v>
      </c>
      <c r="J814" s="83" t="s">
        <v>1208</v>
      </c>
      <c r="L814" s="301">
        <v>0</v>
      </c>
    </row>
    <row r="815" spans="1:12" ht="15">
      <c r="A815" s="209">
        <v>390</v>
      </c>
      <c r="B815" s="204">
        <v>200</v>
      </c>
      <c r="C815" s="204">
        <v>300</v>
      </c>
      <c r="D815" s="204"/>
      <c r="E815" s="204"/>
      <c r="F815" s="204"/>
      <c r="G815" s="178" t="s">
        <v>44</v>
      </c>
      <c r="H815" s="314"/>
      <c r="I815" s="308"/>
      <c r="J815" s="83"/>
      <c r="L815" s="314" t="s">
        <v>2</v>
      </c>
    </row>
    <row r="816" spans="1:12" ht="15">
      <c r="A816" s="209">
        <v>390</v>
      </c>
      <c r="B816" s="204">
        <v>200</v>
      </c>
      <c r="C816" s="204">
        <v>300</v>
      </c>
      <c r="D816" s="204">
        <v>100</v>
      </c>
      <c r="E816" s="204"/>
      <c r="F816" s="204"/>
      <c r="G816" s="178" t="s">
        <v>45</v>
      </c>
      <c r="H816" s="314"/>
      <c r="I816" s="308"/>
      <c r="J816" s="83"/>
      <c r="L816" s="314" t="s">
        <v>2</v>
      </c>
    </row>
    <row r="817" spans="1:12" ht="15">
      <c r="A817" s="209">
        <v>390</v>
      </c>
      <c r="B817" s="204">
        <v>200</v>
      </c>
      <c r="C817" s="204">
        <v>300</v>
      </c>
      <c r="D817" s="204">
        <v>100</v>
      </c>
      <c r="E817" s="206">
        <v>10</v>
      </c>
      <c r="F817" s="206"/>
      <c r="G817" s="177" t="s">
        <v>46</v>
      </c>
      <c r="H817" s="301">
        <v>0</v>
      </c>
      <c r="I817" s="297">
        <v>0</v>
      </c>
      <c r="J817" s="83" t="s">
        <v>1216</v>
      </c>
      <c r="L817" s="301">
        <v>0</v>
      </c>
    </row>
    <row r="818" spans="1:12" ht="15">
      <c r="A818" s="209">
        <v>390</v>
      </c>
      <c r="B818" s="204">
        <v>200</v>
      </c>
      <c r="C818" s="204">
        <v>300</v>
      </c>
      <c r="D818" s="204">
        <v>100</v>
      </c>
      <c r="E818" s="206">
        <v>20</v>
      </c>
      <c r="F818" s="206"/>
      <c r="G818" s="177" t="s">
        <v>1319</v>
      </c>
      <c r="H818" s="301">
        <v>0</v>
      </c>
      <c r="I818" s="297">
        <v>0</v>
      </c>
      <c r="J818" s="83" t="s">
        <v>1219</v>
      </c>
      <c r="L818" s="301">
        <v>0</v>
      </c>
    </row>
    <row r="819" spans="1:12" ht="15">
      <c r="A819" s="209">
        <v>390</v>
      </c>
      <c r="B819" s="204">
        <v>200</v>
      </c>
      <c r="C819" s="204">
        <v>300</v>
      </c>
      <c r="D819" s="204">
        <v>200</v>
      </c>
      <c r="E819" s="204"/>
      <c r="F819" s="204"/>
      <c r="G819" s="178" t="s">
        <v>1320</v>
      </c>
      <c r="H819" s="314"/>
      <c r="I819" s="308"/>
      <c r="J819" s="83"/>
      <c r="L819" s="314" t="s">
        <v>2</v>
      </c>
    </row>
    <row r="820" spans="1:12" ht="15">
      <c r="A820" s="209">
        <v>390</v>
      </c>
      <c r="B820" s="204">
        <v>200</v>
      </c>
      <c r="C820" s="204">
        <v>300</v>
      </c>
      <c r="D820" s="204">
        <v>200</v>
      </c>
      <c r="E820" s="206">
        <v>10</v>
      </c>
      <c r="F820" s="206"/>
      <c r="G820" s="177" t="s">
        <v>1321</v>
      </c>
      <c r="H820" s="301">
        <v>0</v>
      </c>
      <c r="I820" s="297">
        <v>0</v>
      </c>
      <c r="J820" s="83" t="s">
        <v>1224</v>
      </c>
      <c r="L820" s="301">
        <v>0</v>
      </c>
    </row>
    <row r="821" spans="1:12" ht="15">
      <c r="A821" s="209">
        <v>390</v>
      </c>
      <c r="B821" s="204">
        <v>200</v>
      </c>
      <c r="C821" s="204">
        <v>300</v>
      </c>
      <c r="D821" s="204">
        <v>200</v>
      </c>
      <c r="E821" s="204">
        <v>20</v>
      </c>
      <c r="F821" s="204"/>
      <c r="G821" s="178" t="s">
        <v>1322</v>
      </c>
      <c r="H821" s="314"/>
      <c r="I821" s="308"/>
      <c r="J821" s="83"/>
      <c r="L821" s="314" t="s">
        <v>2</v>
      </c>
    </row>
    <row r="822" spans="1:12" ht="15">
      <c r="A822" s="209">
        <v>390</v>
      </c>
      <c r="B822" s="204">
        <v>200</v>
      </c>
      <c r="C822" s="204">
        <v>300</v>
      </c>
      <c r="D822" s="204">
        <v>200</v>
      </c>
      <c r="E822" s="204">
        <v>20</v>
      </c>
      <c r="F822" s="206">
        <v>5</v>
      </c>
      <c r="G822" s="177" t="s">
        <v>1323</v>
      </c>
      <c r="H822" s="301">
        <v>0</v>
      </c>
      <c r="I822" s="297">
        <v>53259</v>
      </c>
      <c r="J822" s="83" t="s">
        <v>1228</v>
      </c>
      <c r="L822" s="301">
        <v>0</v>
      </c>
    </row>
    <row r="823" spans="1:12" ht="15">
      <c r="A823" s="209">
        <v>390</v>
      </c>
      <c r="B823" s="204">
        <v>200</v>
      </c>
      <c r="C823" s="204">
        <v>300</v>
      </c>
      <c r="D823" s="204">
        <v>200</v>
      </c>
      <c r="E823" s="204">
        <v>20</v>
      </c>
      <c r="F823" s="206">
        <v>10</v>
      </c>
      <c r="G823" s="177" t="s">
        <v>47</v>
      </c>
      <c r="H823" s="301">
        <v>0</v>
      </c>
      <c r="I823" s="297">
        <v>214</v>
      </c>
      <c r="J823" s="83" t="s">
        <v>1231</v>
      </c>
      <c r="L823" s="301">
        <v>0</v>
      </c>
    </row>
    <row r="824" spans="1:12" ht="15">
      <c r="A824" s="209">
        <v>390</v>
      </c>
      <c r="B824" s="204">
        <v>200</v>
      </c>
      <c r="C824" s="204">
        <v>300</v>
      </c>
      <c r="D824" s="204">
        <v>200</v>
      </c>
      <c r="E824" s="204">
        <v>20</v>
      </c>
      <c r="F824" s="206">
        <v>15</v>
      </c>
      <c r="G824" s="177" t="s">
        <v>48</v>
      </c>
      <c r="H824" s="301">
        <v>0</v>
      </c>
      <c r="I824" s="297">
        <v>99006</v>
      </c>
      <c r="J824" s="83" t="s">
        <v>1234</v>
      </c>
      <c r="L824" s="301">
        <v>0</v>
      </c>
    </row>
    <row r="825" spans="1:12" ht="15">
      <c r="A825" s="209">
        <v>390</v>
      </c>
      <c r="B825" s="204">
        <v>200</v>
      </c>
      <c r="C825" s="204">
        <v>300</v>
      </c>
      <c r="D825" s="204">
        <v>200</v>
      </c>
      <c r="E825" s="206">
        <v>30</v>
      </c>
      <c r="F825" s="206"/>
      <c r="G825" s="177" t="s">
        <v>49</v>
      </c>
      <c r="H825" s="301">
        <v>0</v>
      </c>
      <c r="I825" s="297">
        <v>2000</v>
      </c>
      <c r="J825" s="83" t="s">
        <v>198</v>
      </c>
      <c r="L825" s="301">
        <v>0</v>
      </c>
    </row>
    <row r="826" spans="1:12" ht="15">
      <c r="A826" s="209">
        <v>390</v>
      </c>
      <c r="B826" s="204">
        <v>200</v>
      </c>
      <c r="C826" s="204">
        <v>300</v>
      </c>
      <c r="D826" s="204">
        <v>200</v>
      </c>
      <c r="E826" s="206">
        <v>40</v>
      </c>
      <c r="F826" s="206"/>
      <c r="G826" s="177" t="s">
        <v>50</v>
      </c>
      <c r="H826" s="301">
        <v>0</v>
      </c>
      <c r="I826" s="297">
        <v>6000</v>
      </c>
      <c r="J826" s="83" t="s">
        <v>200</v>
      </c>
      <c r="L826" s="301">
        <v>0</v>
      </c>
    </row>
    <row r="827" spans="1:12" ht="25.5">
      <c r="A827" s="209">
        <v>390</v>
      </c>
      <c r="B827" s="204">
        <v>200</v>
      </c>
      <c r="C827" s="204">
        <v>300</v>
      </c>
      <c r="D827" s="204">
        <v>200</v>
      </c>
      <c r="E827" s="206">
        <v>50</v>
      </c>
      <c r="F827" s="206"/>
      <c r="G827" s="177" t="s">
        <v>51</v>
      </c>
      <c r="H827" s="301">
        <v>0</v>
      </c>
      <c r="I827" s="297">
        <v>1000</v>
      </c>
      <c r="J827" s="83" t="s">
        <v>202</v>
      </c>
      <c r="L827" s="301">
        <v>0</v>
      </c>
    </row>
    <row r="828" spans="1:12" ht="15">
      <c r="A828" s="209">
        <v>390</v>
      </c>
      <c r="B828" s="204">
        <v>200</v>
      </c>
      <c r="C828" s="204">
        <v>300</v>
      </c>
      <c r="D828" s="204">
        <v>200</v>
      </c>
      <c r="E828" s="206">
        <v>60</v>
      </c>
      <c r="F828" s="206"/>
      <c r="G828" s="177" t="s">
        <v>52</v>
      </c>
      <c r="H828" s="301">
        <v>0</v>
      </c>
      <c r="I828" s="297">
        <v>25000</v>
      </c>
      <c r="J828" s="83" t="s">
        <v>205</v>
      </c>
      <c r="L828" s="301">
        <v>0</v>
      </c>
    </row>
    <row r="829" spans="1:12" ht="15">
      <c r="A829" s="209">
        <v>390</v>
      </c>
      <c r="B829" s="204">
        <v>200</v>
      </c>
      <c r="C829" s="204">
        <v>300</v>
      </c>
      <c r="D829" s="204">
        <v>200</v>
      </c>
      <c r="E829" s="206">
        <v>90</v>
      </c>
      <c r="F829" s="206"/>
      <c r="G829" s="177" t="s">
        <v>53</v>
      </c>
      <c r="H829" s="301">
        <v>0</v>
      </c>
      <c r="I829" s="297">
        <v>153356</v>
      </c>
      <c r="J829" s="83" t="s">
        <v>207</v>
      </c>
      <c r="L829" s="301">
        <v>0</v>
      </c>
    </row>
    <row r="830" spans="1:12" ht="15">
      <c r="A830" s="209">
        <v>390</v>
      </c>
      <c r="B830" s="204">
        <v>200</v>
      </c>
      <c r="C830" s="204">
        <v>400</v>
      </c>
      <c r="D830" s="204"/>
      <c r="E830" s="204"/>
      <c r="F830" s="204"/>
      <c r="G830" s="178" t="s">
        <v>54</v>
      </c>
      <c r="H830" s="314"/>
      <c r="I830" s="308"/>
      <c r="J830" s="83"/>
      <c r="L830" s="314" t="s">
        <v>2</v>
      </c>
    </row>
    <row r="831" spans="1:12" ht="15">
      <c r="A831" s="209">
        <v>390</v>
      </c>
      <c r="B831" s="204">
        <v>200</v>
      </c>
      <c r="C831" s="204">
        <v>400</v>
      </c>
      <c r="D831" s="206">
        <v>100</v>
      </c>
      <c r="E831" s="206"/>
      <c r="F831" s="206"/>
      <c r="G831" s="177" t="s">
        <v>55</v>
      </c>
      <c r="H831" s="301">
        <v>0</v>
      </c>
      <c r="I831" s="297">
        <v>173</v>
      </c>
      <c r="J831" s="83" t="s">
        <v>211</v>
      </c>
      <c r="L831" s="301">
        <v>0</v>
      </c>
    </row>
    <row r="832" spans="1:12" ht="15">
      <c r="A832" s="209">
        <v>390</v>
      </c>
      <c r="B832" s="204">
        <v>200</v>
      </c>
      <c r="C832" s="204">
        <v>400</v>
      </c>
      <c r="D832" s="204">
        <v>200</v>
      </c>
      <c r="E832" s="204"/>
      <c r="F832" s="204"/>
      <c r="G832" s="178" t="s">
        <v>56</v>
      </c>
      <c r="H832" s="314"/>
      <c r="I832" s="308"/>
      <c r="J832" s="83"/>
      <c r="L832" s="314" t="s">
        <v>2</v>
      </c>
    </row>
    <row r="833" spans="1:12" ht="15">
      <c r="A833" s="209">
        <v>390</v>
      </c>
      <c r="B833" s="204">
        <v>200</v>
      </c>
      <c r="C833" s="204">
        <v>400</v>
      </c>
      <c r="D833" s="204">
        <v>200</v>
      </c>
      <c r="E833" s="206">
        <v>10</v>
      </c>
      <c r="F833" s="206"/>
      <c r="G833" s="177" t="s">
        <v>57</v>
      </c>
      <c r="H833" s="301">
        <v>0</v>
      </c>
      <c r="I833" s="297">
        <v>0</v>
      </c>
      <c r="J833" s="83" t="s">
        <v>216</v>
      </c>
      <c r="L833" s="301">
        <v>0</v>
      </c>
    </row>
    <row r="834" spans="1:12" ht="15">
      <c r="A834" s="209">
        <v>390</v>
      </c>
      <c r="B834" s="204">
        <v>200</v>
      </c>
      <c r="C834" s="204">
        <v>400</v>
      </c>
      <c r="D834" s="204">
        <v>200</v>
      </c>
      <c r="E834" s="206">
        <v>20</v>
      </c>
      <c r="F834" s="206"/>
      <c r="G834" s="177" t="s">
        <v>58</v>
      </c>
      <c r="H834" s="301">
        <v>0</v>
      </c>
      <c r="I834" s="297">
        <v>0</v>
      </c>
      <c r="J834" s="83" t="s">
        <v>218</v>
      </c>
      <c r="L834" s="301">
        <v>0</v>
      </c>
    </row>
    <row r="835" spans="1:12" ht="15">
      <c r="A835" s="209">
        <v>390</v>
      </c>
      <c r="B835" s="204">
        <v>200</v>
      </c>
      <c r="C835" s="204">
        <v>400</v>
      </c>
      <c r="D835" s="204">
        <v>200</v>
      </c>
      <c r="E835" s="206">
        <v>30</v>
      </c>
      <c r="F835" s="206"/>
      <c r="G835" s="177" t="s">
        <v>59</v>
      </c>
      <c r="H835" s="301">
        <v>0</v>
      </c>
      <c r="I835" s="297">
        <v>0</v>
      </c>
      <c r="J835" s="83" t="s">
        <v>220</v>
      </c>
      <c r="L835" s="301">
        <v>0</v>
      </c>
    </row>
    <row r="836" spans="1:12" ht="15">
      <c r="A836" s="209">
        <v>390</v>
      </c>
      <c r="B836" s="204">
        <v>200</v>
      </c>
      <c r="C836" s="204">
        <v>400</v>
      </c>
      <c r="D836" s="204">
        <v>200</v>
      </c>
      <c r="E836" s="206">
        <v>40</v>
      </c>
      <c r="F836" s="206"/>
      <c r="G836" s="177" t="s">
        <v>60</v>
      </c>
      <c r="H836" s="301">
        <v>0</v>
      </c>
      <c r="I836" s="297">
        <v>0</v>
      </c>
      <c r="J836" s="83" t="s">
        <v>222</v>
      </c>
      <c r="L836" s="301">
        <v>0</v>
      </c>
    </row>
    <row r="837" spans="1:12" ht="25.5">
      <c r="A837" s="209">
        <v>390</v>
      </c>
      <c r="B837" s="204">
        <v>200</v>
      </c>
      <c r="C837" s="204">
        <v>400</v>
      </c>
      <c r="D837" s="204">
        <v>200</v>
      </c>
      <c r="E837" s="206">
        <v>50</v>
      </c>
      <c r="F837" s="206"/>
      <c r="G837" s="177" t="s">
        <v>61</v>
      </c>
      <c r="H837" s="301">
        <v>0</v>
      </c>
      <c r="I837" s="297">
        <v>0</v>
      </c>
      <c r="J837" s="83" t="s">
        <v>224</v>
      </c>
      <c r="L837" s="301">
        <v>0</v>
      </c>
    </row>
    <row r="838" spans="1:12" ht="15">
      <c r="A838" s="209">
        <v>390</v>
      </c>
      <c r="B838" s="204">
        <v>200</v>
      </c>
      <c r="C838" s="204">
        <v>400</v>
      </c>
      <c r="D838" s="204">
        <v>200</v>
      </c>
      <c r="E838" s="206">
        <v>60</v>
      </c>
      <c r="F838" s="206"/>
      <c r="G838" s="177" t="s">
        <v>62</v>
      </c>
      <c r="H838" s="301">
        <v>0</v>
      </c>
      <c r="I838" s="297">
        <v>0</v>
      </c>
      <c r="J838" s="83" t="s">
        <v>227</v>
      </c>
      <c r="L838" s="301">
        <v>0</v>
      </c>
    </row>
    <row r="839" spans="1:12" ht="15">
      <c r="A839" s="209">
        <v>390</v>
      </c>
      <c r="B839" s="204">
        <v>200</v>
      </c>
      <c r="C839" s="204">
        <v>400</v>
      </c>
      <c r="D839" s="204">
        <v>200</v>
      </c>
      <c r="E839" s="206">
        <v>70</v>
      </c>
      <c r="F839" s="206"/>
      <c r="G839" s="177" t="s">
        <v>63</v>
      </c>
      <c r="H839" s="301">
        <v>0</v>
      </c>
      <c r="I839" s="297">
        <v>6000</v>
      </c>
      <c r="J839" s="83" t="s">
        <v>229</v>
      </c>
      <c r="L839" s="301">
        <v>0</v>
      </c>
    </row>
    <row r="840" spans="1:12" ht="15">
      <c r="A840" s="209">
        <v>390</v>
      </c>
      <c r="B840" s="204">
        <v>200</v>
      </c>
      <c r="C840" s="206">
        <v>500</v>
      </c>
      <c r="D840" s="206"/>
      <c r="E840" s="206"/>
      <c r="F840" s="206"/>
      <c r="G840" s="177" t="s">
        <v>41</v>
      </c>
      <c r="H840" s="301">
        <v>0</v>
      </c>
      <c r="I840" s="297">
        <v>14821</v>
      </c>
      <c r="J840" s="83" t="s">
        <v>232</v>
      </c>
      <c r="L840" s="301">
        <v>0</v>
      </c>
    </row>
    <row r="841" spans="1:12" s="78" customFormat="1" ht="15">
      <c r="A841" s="185">
        <v>400</v>
      </c>
      <c r="B841" s="186">
        <v>0</v>
      </c>
      <c r="C841" s="186">
        <v>0</v>
      </c>
      <c r="D841" s="186">
        <v>0</v>
      </c>
      <c r="E841" s="186">
        <v>0</v>
      </c>
      <c r="F841" s="186">
        <v>0</v>
      </c>
      <c r="G841" s="187" t="s">
        <v>300</v>
      </c>
      <c r="H841" s="313"/>
      <c r="I841" s="307"/>
      <c r="J841" s="271"/>
      <c r="L841" s="313" t="s">
        <v>2</v>
      </c>
    </row>
    <row r="842" spans="1:12" ht="15">
      <c r="A842" s="210">
        <v>400</v>
      </c>
      <c r="B842" s="211">
        <v>100</v>
      </c>
      <c r="C842" s="211"/>
      <c r="D842" s="211"/>
      <c r="E842" s="211"/>
      <c r="F842" s="211"/>
      <c r="G842" s="177" t="s">
        <v>64</v>
      </c>
      <c r="H842" s="297">
        <v>12779000</v>
      </c>
      <c r="I842" s="297">
        <v>12805560</v>
      </c>
      <c r="J842" s="94" t="s">
        <v>241</v>
      </c>
      <c r="L842" s="301">
        <v>8707289.85</v>
      </c>
    </row>
    <row r="843" spans="1:12" ht="15">
      <c r="A843" s="210">
        <v>400</v>
      </c>
      <c r="B843" s="211">
        <v>200</v>
      </c>
      <c r="C843" s="211"/>
      <c r="D843" s="211"/>
      <c r="E843" s="211"/>
      <c r="F843" s="211"/>
      <c r="G843" s="177" t="s">
        <v>65</v>
      </c>
      <c r="H843" s="297">
        <v>210000</v>
      </c>
      <c r="I843" s="297">
        <v>211667</v>
      </c>
      <c r="J843" s="94" t="s">
        <v>242</v>
      </c>
      <c r="L843" s="301">
        <v>0</v>
      </c>
    </row>
    <row r="844" spans="1:12" ht="15">
      <c r="A844" s="210">
        <v>400</v>
      </c>
      <c r="B844" s="211">
        <v>300</v>
      </c>
      <c r="C844" s="211"/>
      <c r="D844" s="211"/>
      <c r="E844" s="211"/>
      <c r="F844" s="211"/>
      <c r="G844" s="177" t="s">
        <v>92</v>
      </c>
      <c r="H844" s="297">
        <v>140000</v>
      </c>
      <c r="I844" s="297">
        <v>134693</v>
      </c>
      <c r="J844" s="94" t="s">
        <v>243</v>
      </c>
      <c r="L844" s="301">
        <v>0</v>
      </c>
    </row>
    <row r="845" spans="1:12" ht="15">
      <c r="A845" s="210">
        <v>400</v>
      </c>
      <c r="B845" s="211">
        <v>400</v>
      </c>
      <c r="C845" s="211"/>
      <c r="D845" s="211"/>
      <c r="E845" s="211"/>
      <c r="F845" s="211"/>
      <c r="G845" s="177" t="s">
        <v>93</v>
      </c>
      <c r="H845" s="301">
        <v>0</v>
      </c>
      <c r="I845" s="297">
        <v>0</v>
      </c>
      <c r="J845" s="94" t="s">
        <v>244</v>
      </c>
      <c r="L845" s="301">
        <v>0</v>
      </c>
    </row>
    <row r="846" spans="1:12" s="78" customFormat="1" ht="15">
      <c r="A846" s="185">
        <v>405</v>
      </c>
      <c r="B846" s="186">
        <v>0</v>
      </c>
      <c r="C846" s="186">
        <v>0</v>
      </c>
      <c r="D846" s="186">
        <v>0</v>
      </c>
      <c r="E846" s="186">
        <v>0</v>
      </c>
      <c r="F846" s="186">
        <v>0</v>
      </c>
      <c r="G846" s="187" t="s">
        <v>305</v>
      </c>
      <c r="H846" s="313"/>
      <c r="I846" s="307"/>
      <c r="J846" s="271"/>
      <c r="L846" s="313" t="s">
        <v>2</v>
      </c>
    </row>
    <row r="847" spans="1:12" ht="15">
      <c r="A847" s="209">
        <v>405</v>
      </c>
      <c r="B847" s="206">
        <v>100</v>
      </c>
      <c r="C847" s="206"/>
      <c r="D847" s="206"/>
      <c r="E847" s="206"/>
      <c r="F847" s="206"/>
      <c r="G847" s="177" t="s">
        <v>94</v>
      </c>
      <c r="H847" s="297">
        <v>190000</v>
      </c>
      <c r="I847" s="297">
        <v>191168</v>
      </c>
      <c r="J847" s="83" t="s">
        <v>247</v>
      </c>
      <c r="L847" s="301">
        <v>121168.4</v>
      </c>
    </row>
    <row r="848" spans="1:12" ht="15">
      <c r="A848" s="209">
        <v>405</v>
      </c>
      <c r="B848" s="206">
        <v>200</v>
      </c>
      <c r="C848" s="206"/>
      <c r="D848" s="206"/>
      <c r="E848" s="206"/>
      <c r="F848" s="206"/>
      <c r="G848" s="177" t="s">
        <v>95</v>
      </c>
      <c r="H848" s="301">
        <v>54000</v>
      </c>
      <c r="I848" s="297">
        <v>53654</v>
      </c>
      <c r="J848" s="83" t="s">
        <v>249</v>
      </c>
      <c r="L848" s="301">
        <v>53653.87</v>
      </c>
    </row>
    <row r="849" spans="1:12" s="78" customFormat="1" ht="15.75" thickBot="1">
      <c r="A849" s="213">
        <v>410</v>
      </c>
      <c r="B849" s="214">
        <v>0</v>
      </c>
      <c r="C849" s="214">
        <v>0</v>
      </c>
      <c r="D849" s="214">
        <v>0</v>
      </c>
      <c r="E849" s="214">
        <v>0</v>
      </c>
      <c r="F849" s="214">
        <v>0</v>
      </c>
      <c r="G849" s="215" t="s">
        <v>96</v>
      </c>
      <c r="H849" s="319">
        <v>0</v>
      </c>
      <c r="I849" s="311">
        <v>0</v>
      </c>
      <c r="J849" s="290" t="s">
        <v>251</v>
      </c>
      <c r="L849" s="319">
        <v>0</v>
      </c>
    </row>
    <row r="850" spans="7:12" ht="15">
      <c r="G850" s="276" t="s">
        <v>514</v>
      </c>
      <c r="H850" s="320">
        <f>SUM(H4:H849)</f>
        <v>542565490</v>
      </c>
      <c r="I850" s="312">
        <f>SUM(I4:I849)</f>
        <v>554912655.44</v>
      </c>
      <c r="L850" s="312">
        <f>SUM(L4:L849)</f>
        <v>268797428.91000015</v>
      </c>
    </row>
    <row r="851" spans="7:9" ht="15">
      <c r="G851" s="276"/>
      <c r="H851" s="320"/>
      <c r="I851" s="312"/>
    </row>
    <row r="852" spans="7:9" ht="15">
      <c r="G852" s="276"/>
      <c r="H852" s="320"/>
      <c r="I852" s="312"/>
    </row>
    <row r="853" spans="7:9" ht="15">
      <c r="G853" s="276"/>
      <c r="H853" s="320"/>
      <c r="I853" s="312"/>
    </row>
    <row r="854" spans="7:9" ht="15">
      <c r="G854" s="276"/>
      <c r="H854" s="320"/>
      <c r="I854" s="312"/>
    </row>
    <row r="855" spans="7:9" ht="15">
      <c r="G855" s="276"/>
      <c r="H855" s="320"/>
      <c r="I855" s="312"/>
    </row>
    <row r="856" spans="7:9" ht="15">
      <c r="G856" s="276"/>
      <c r="H856" s="320"/>
      <c r="I856" s="312"/>
    </row>
    <row r="857" spans="7:9" ht="15">
      <c r="G857" s="276"/>
      <c r="H857" s="320"/>
      <c r="I857" s="312"/>
    </row>
    <row r="858" spans="7:9" ht="15">
      <c r="G858" s="276"/>
      <c r="H858" s="320"/>
      <c r="I858" s="312"/>
    </row>
    <row r="859" spans="7:9" ht="15">
      <c r="G859" s="276"/>
      <c r="H859" s="320"/>
      <c r="I859" s="312"/>
    </row>
    <row r="860" spans="7:9" ht="15">
      <c r="G860" s="276"/>
      <c r="H860" s="320"/>
      <c r="I860" s="312"/>
    </row>
    <row r="861" spans="7:9" ht="15">
      <c r="G861" s="276"/>
      <c r="H861" s="320"/>
      <c r="I861" s="312"/>
    </row>
    <row r="862" spans="7:9" ht="15">
      <c r="G862" s="276"/>
      <c r="H862" s="320"/>
      <c r="I862" s="312"/>
    </row>
    <row r="863" spans="7:9" ht="15">
      <c r="G863" s="276"/>
      <c r="H863" s="320"/>
      <c r="I863" s="312"/>
    </row>
    <row r="864" spans="7:9" ht="15">
      <c r="G864" s="276"/>
      <c r="H864" s="320"/>
      <c r="I864" s="312"/>
    </row>
    <row r="865" spans="7:9" ht="15">
      <c r="G865" s="276"/>
      <c r="H865" s="320"/>
      <c r="I865" s="312"/>
    </row>
    <row r="866" spans="7:9" ht="15">
      <c r="G866" s="276"/>
      <c r="H866" s="320"/>
      <c r="I866" s="312"/>
    </row>
    <row r="867" spans="7:9" ht="15">
      <c r="G867" s="276"/>
      <c r="H867" s="320"/>
      <c r="I867" s="312"/>
    </row>
    <row r="868" spans="7:9" ht="15">
      <c r="G868" s="276"/>
      <c r="H868" s="320"/>
      <c r="I868" s="312"/>
    </row>
    <row r="869" spans="7:9" ht="15">
      <c r="G869" s="276"/>
      <c r="H869" s="320"/>
      <c r="I869" s="312"/>
    </row>
    <row r="870" spans="7:9" ht="15">
      <c r="G870" s="276"/>
      <c r="H870" s="320"/>
      <c r="I870" s="312"/>
    </row>
    <row r="871" spans="7:9" ht="15">
      <c r="G871" s="276"/>
      <c r="H871" s="320"/>
      <c r="I871" s="312"/>
    </row>
    <row r="872" spans="7:9" ht="15">
      <c r="G872" s="276"/>
      <c r="H872" s="320"/>
      <c r="I872" s="312"/>
    </row>
    <row r="873" spans="7:9" ht="15">
      <c r="G873" s="276"/>
      <c r="H873" s="320"/>
      <c r="I873" s="312"/>
    </row>
    <row r="874" spans="7:9" ht="15">
      <c r="G874" s="276"/>
      <c r="H874" s="320"/>
      <c r="I874" s="312"/>
    </row>
    <row r="875" spans="7:9" ht="15">
      <c r="G875" s="276"/>
      <c r="H875" s="320"/>
      <c r="I875" s="312"/>
    </row>
    <row r="876" spans="7:9" ht="15">
      <c r="G876" s="276"/>
      <c r="H876" s="320"/>
      <c r="I876" s="312"/>
    </row>
    <row r="877" spans="7:9" ht="15">
      <c r="G877" s="276"/>
      <c r="H877" s="320"/>
      <c r="I877" s="312"/>
    </row>
    <row r="878" spans="7:9" ht="15">
      <c r="G878" s="276"/>
      <c r="H878" s="320"/>
      <c r="I878" s="312"/>
    </row>
    <row r="879" spans="7:9" ht="15">
      <c r="G879" s="276"/>
      <c r="H879" s="320"/>
      <c r="I879" s="312"/>
    </row>
  </sheetData>
  <sheetProtection/>
  <mergeCells count="6">
    <mergeCell ref="L2:L3"/>
    <mergeCell ref="A2:F2"/>
    <mergeCell ref="G2:G3"/>
    <mergeCell ref="H2:H3"/>
    <mergeCell ref="J2:J3"/>
    <mergeCell ref="I2:I3"/>
  </mergeCells>
  <printOptions horizontalCentered="1"/>
  <pageMargins left="0.2755905511811024" right="0.2362204724409449" top="0.3937007874015748" bottom="0.3937007874015748" header="0.31496062992125984" footer="0.1968503937007874"/>
  <pageSetup firstPageNumber="92" useFirstPageNumber="1"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55"/>
  <sheetViews>
    <sheetView showGridLines="0" zoomScaleSheetLayoutView="100" zoomScalePageLayoutView="0" workbookViewId="0" topLeftCell="A1">
      <pane ySplit="3" topLeftCell="A4" activePane="bottomLeft" state="frozen"/>
      <selection pane="topLeft" activeCell="J226" sqref="J226"/>
      <selection pane="bottomLeft" activeCell="A1" sqref="A1"/>
    </sheetView>
  </sheetViews>
  <sheetFormatPr defaultColWidth="17.8515625" defaultRowHeight="12.75"/>
  <cols>
    <col min="1" max="1" width="4.57421875" style="179" bestFit="1" customWidth="1"/>
    <col min="2" max="2" width="5.140625" style="179" bestFit="1" customWidth="1"/>
    <col min="3" max="3" width="4.7109375" style="179" bestFit="1" customWidth="1"/>
    <col min="4" max="5" width="4.421875" style="179" bestFit="1" customWidth="1"/>
    <col min="6" max="6" width="3.28125" style="179" bestFit="1" customWidth="1"/>
    <col min="7" max="7" width="72.140625" style="277" customWidth="1"/>
    <col min="8" max="8" width="13.7109375" style="327" customWidth="1"/>
    <col min="9" max="9" width="15.28125" style="334" customWidth="1"/>
    <col min="10" max="10" width="15.140625" style="281" customWidth="1"/>
    <col min="11" max="11" width="10.28125" style="84" customWidth="1"/>
    <col min="12" max="12" width="15.140625" style="84" customWidth="1"/>
    <col min="13" max="206" width="10.28125" style="84" customWidth="1"/>
    <col min="207" max="215" width="9.140625" style="84" customWidth="1"/>
    <col min="216" max="216" width="0.9921875" style="84" customWidth="1"/>
    <col min="217" max="220" width="3.28125" style="84" customWidth="1"/>
    <col min="221" max="221" width="1.8515625" style="84" customWidth="1"/>
    <col min="222" max="16384" width="17.8515625" style="84" customWidth="1"/>
  </cols>
  <sheetData>
    <row r="1" spans="1:10" s="113" customFormat="1" ht="13.5" thickBot="1">
      <c r="A1" s="216"/>
      <c r="B1" s="216"/>
      <c r="C1" s="216"/>
      <c r="D1" s="216"/>
      <c r="E1" s="216"/>
      <c r="F1" s="216"/>
      <c r="G1" s="278"/>
      <c r="H1" s="321"/>
      <c r="I1" s="328"/>
      <c r="J1" s="181"/>
    </row>
    <row r="2" spans="1:12" s="183" customFormat="1" ht="13.5" thickBot="1">
      <c r="A2" s="545" t="s">
        <v>1180</v>
      </c>
      <c r="B2" s="546"/>
      <c r="C2" s="546"/>
      <c r="D2" s="546"/>
      <c r="E2" s="546"/>
      <c r="F2" s="547"/>
      <c r="G2" s="543" t="s">
        <v>576</v>
      </c>
      <c r="H2" s="543" t="s">
        <v>1698</v>
      </c>
      <c r="I2" s="548" t="s">
        <v>1703</v>
      </c>
      <c r="J2" s="543" t="s">
        <v>577</v>
      </c>
      <c r="L2" s="550" t="s">
        <v>3</v>
      </c>
    </row>
    <row r="3" spans="1:12" ht="26.25" customHeight="1" thickBot="1">
      <c r="A3" s="184" t="s">
        <v>261</v>
      </c>
      <c r="B3" s="184" t="s">
        <v>1280</v>
      </c>
      <c r="C3" s="184" t="s">
        <v>1281</v>
      </c>
      <c r="D3" s="184" t="s">
        <v>278</v>
      </c>
      <c r="E3" s="184" t="s">
        <v>279</v>
      </c>
      <c r="F3" s="184" t="s">
        <v>280</v>
      </c>
      <c r="G3" s="544"/>
      <c r="H3" s="544"/>
      <c r="I3" s="549"/>
      <c r="J3" s="544"/>
      <c r="L3" s="551"/>
    </row>
    <row r="4" spans="1:12" s="78" customFormat="1" ht="15">
      <c r="A4" s="185">
        <v>600</v>
      </c>
      <c r="B4" s="186">
        <v>0</v>
      </c>
      <c r="C4" s="186">
        <v>0</v>
      </c>
      <c r="D4" s="186">
        <v>0</v>
      </c>
      <c r="E4" s="186">
        <v>0</v>
      </c>
      <c r="F4" s="186">
        <v>0</v>
      </c>
      <c r="G4" s="270" t="s">
        <v>97</v>
      </c>
      <c r="H4" s="322"/>
      <c r="I4" s="329"/>
      <c r="J4" s="271"/>
      <c r="L4" s="365"/>
    </row>
    <row r="5" spans="1:12" ht="15">
      <c r="A5" s="198">
        <v>600</v>
      </c>
      <c r="B5" s="191">
        <v>100</v>
      </c>
      <c r="C5" s="191"/>
      <c r="D5" s="191"/>
      <c r="E5" s="191"/>
      <c r="F5" s="191"/>
      <c r="G5" s="178" t="s">
        <v>98</v>
      </c>
      <c r="H5" s="323"/>
      <c r="I5" s="330"/>
      <c r="J5" s="280"/>
      <c r="L5" s="314"/>
    </row>
    <row r="6" spans="1:12" ht="15">
      <c r="A6" s="198">
        <v>600</v>
      </c>
      <c r="B6" s="191">
        <v>100</v>
      </c>
      <c r="C6" s="191">
        <v>100</v>
      </c>
      <c r="D6" s="191"/>
      <c r="E6" s="191"/>
      <c r="F6" s="191"/>
      <c r="G6" s="178" t="s">
        <v>99</v>
      </c>
      <c r="H6" s="323"/>
      <c r="I6" s="330"/>
      <c r="J6" s="280" t="s">
        <v>1824</v>
      </c>
      <c r="L6" s="314"/>
    </row>
    <row r="7" spans="1:12" ht="15">
      <c r="A7" s="198">
        <v>600</v>
      </c>
      <c r="B7" s="191">
        <v>100</v>
      </c>
      <c r="C7" s="191">
        <v>100</v>
      </c>
      <c r="D7" s="206">
        <v>100</v>
      </c>
      <c r="E7" s="206"/>
      <c r="F7" s="206"/>
      <c r="G7" s="177" t="s">
        <v>100</v>
      </c>
      <c r="H7" s="298">
        <v>440762622</v>
      </c>
      <c r="I7" s="298">
        <v>466458935</v>
      </c>
      <c r="J7" s="83"/>
      <c r="L7" s="298">
        <f>45599894.83-2447187+0.08</f>
        <v>43152707.91</v>
      </c>
    </row>
    <row r="8" spans="1:12" ht="15">
      <c r="A8" s="198">
        <v>600</v>
      </c>
      <c r="B8" s="191">
        <v>100</v>
      </c>
      <c r="C8" s="191">
        <v>100</v>
      </c>
      <c r="D8" s="206">
        <v>200</v>
      </c>
      <c r="E8" s="206"/>
      <c r="F8" s="206"/>
      <c r="G8" s="177" t="s">
        <v>101</v>
      </c>
      <c r="H8" s="298">
        <v>22156481</v>
      </c>
      <c r="I8" s="298">
        <v>0</v>
      </c>
      <c r="J8" s="83"/>
      <c r="L8" s="298">
        <v>22156481</v>
      </c>
    </row>
    <row r="9" spans="1:12" ht="15">
      <c r="A9" s="198">
        <v>600</v>
      </c>
      <c r="B9" s="191">
        <v>100</v>
      </c>
      <c r="C9" s="191">
        <v>100</v>
      </c>
      <c r="D9" s="206">
        <v>300</v>
      </c>
      <c r="E9" s="206"/>
      <c r="F9" s="206"/>
      <c r="G9" s="177" t="s">
        <v>102</v>
      </c>
      <c r="H9" s="298">
        <v>0</v>
      </c>
      <c r="I9" s="298">
        <v>0</v>
      </c>
      <c r="J9" s="83"/>
      <c r="L9" s="298">
        <v>0</v>
      </c>
    </row>
    <row r="10" spans="1:12" ht="15">
      <c r="A10" s="198">
        <v>600</v>
      </c>
      <c r="B10" s="191">
        <v>100</v>
      </c>
      <c r="C10" s="191">
        <v>200</v>
      </c>
      <c r="D10" s="191"/>
      <c r="E10" s="191"/>
      <c r="F10" s="191"/>
      <c r="G10" s="178" t="s">
        <v>103</v>
      </c>
      <c r="H10" s="314"/>
      <c r="I10" s="308"/>
      <c r="J10" s="280" t="s">
        <v>1826</v>
      </c>
      <c r="L10" s="308"/>
    </row>
    <row r="11" spans="1:12" ht="15">
      <c r="A11" s="198">
        <v>600</v>
      </c>
      <c r="B11" s="191">
        <v>100</v>
      </c>
      <c r="C11" s="191">
        <v>200</v>
      </c>
      <c r="D11" s="206">
        <v>100</v>
      </c>
      <c r="E11" s="206"/>
      <c r="F11" s="206"/>
      <c r="G11" s="177" t="s">
        <v>104</v>
      </c>
      <c r="H11" s="315">
        <v>0</v>
      </c>
      <c r="I11" s="298">
        <v>0</v>
      </c>
      <c r="J11" s="83"/>
      <c r="L11" s="298">
        <v>0</v>
      </c>
    </row>
    <row r="12" spans="1:12" ht="15">
      <c r="A12" s="198">
        <v>600</v>
      </c>
      <c r="B12" s="191">
        <v>100</v>
      </c>
      <c r="C12" s="191">
        <v>200</v>
      </c>
      <c r="D12" s="206">
        <v>200</v>
      </c>
      <c r="E12" s="206"/>
      <c r="F12" s="206"/>
      <c r="G12" s="177" t="s">
        <v>105</v>
      </c>
      <c r="H12" s="298">
        <v>2663711</v>
      </c>
      <c r="I12" s="298">
        <v>2226011</v>
      </c>
      <c r="J12" s="83"/>
      <c r="L12" s="298">
        <v>1368294</v>
      </c>
    </row>
    <row r="13" spans="1:12" ht="15">
      <c r="A13" s="198">
        <v>600</v>
      </c>
      <c r="B13" s="191">
        <v>100</v>
      </c>
      <c r="C13" s="191">
        <v>200</v>
      </c>
      <c r="D13" s="206">
        <v>300</v>
      </c>
      <c r="E13" s="206"/>
      <c r="F13" s="206"/>
      <c r="G13" s="177" t="s">
        <v>106</v>
      </c>
      <c r="H13" s="315">
        <v>0</v>
      </c>
      <c r="I13" s="298">
        <v>0</v>
      </c>
      <c r="J13" s="83"/>
      <c r="L13" s="298">
        <v>0</v>
      </c>
    </row>
    <row r="14" spans="1:12" ht="15">
      <c r="A14" s="198">
        <v>600</v>
      </c>
      <c r="B14" s="191">
        <v>200</v>
      </c>
      <c r="C14" s="191"/>
      <c r="D14" s="191"/>
      <c r="E14" s="191"/>
      <c r="F14" s="191"/>
      <c r="G14" s="178" t="s">
        <v>107</v>
      </c>
      <c r="H14" s="314"/>
      <c r="I14" s="308"/>
      <c r="J14" s="280"/>
      <c r="L14" s="308"/>
    </row>
    <row r="15" spans="1:12" ht="15">
      <c r="A15" s="198">
        <v>600</v>
      </c>
      <c r="B15" s="191">
        <v>200</v>
      </c>
      <c r="C15" s="191">
        <v>100</v>
      </c>
      <c r="D15" s="191"/>
      <c r="E15" s="191"/>
      <c r="F15" s="191"/>
      <c r="G15" s="178" t="s">
        <v>108</v>
      </c>
      <c r="H15" s="314"/>
      <c r="I15" s="308"/>
      <c r="J15" s="280"/>
      <c r="L15" s="308"/>
    </row>
    <row r="16" spans="1:12" ht="15">
      <c r="A16" s="198">
        <v>600</v>
      </c>
      <c r="B16" s="191">
        <v>200</v>
      </c>
      <c r="C16" s="191">
        <v>100</v>
      </c>
      <c r="D16" s="191">
        <v>100</v>
      </c>
      <c r="E16" s="191"/>
      <c r="F16" s="191"/>
      <c r="G16" s="178" t="s">
        <v>109</v>
      </c>
      <c r="H16" s="314"/>
      <c r="I16" s="308"/>
      <c r="J16" s="280" t="s">
        <v>1832</v>
      </c>
      <c r="L16" s="308"/>
    </row>
    <row r="17" spans="1:12" ht="15">
      <c r="A17" s="198">
        <v>600</v>
      </c>
      <c r="B17" s="191">
        <v>200</v>
      </c>
      <c r="C17" s="191">
        <v>100</v>
      </c>
      <c r="D17" s="191">
        <v>100</v>
      </c>
      <c r="E17" s="206">
        <v>10</v>
      </c>
      <c r="F17" s="206"/>
      <c r="G17" s="177" t="s">
        <v>110</v>
      </c>
      <c r="H17" s="298">
        <v>8200412</v>
      </c>
      <c r="I17" s="298">
        <v>7955000</v>
      </c>
      <c r="J17" s="83"/>
      <c r="L17" s="298"/>
    </row>
    <row r="18" spans="1:12" ht="15">
      <c r="A18" s="198">
        <v>600</v>
      </c>
      <c r="B18" s="191">
        <v>200</v>
      </c>
      <c r="C18" s="191">
        <v>100</v>
      </c>
      <c r="D18" s="191">
        <v>100</v>
      </c>
      <c r="E18" s="206">
        <v>20</v>
      </c>
      <c r="F18" s="206"/>
      <c r="G18" s="177" t="s">
        <v>111</v>
      </c>
      <c r="H18" s="298">
        <v>0</v>
      </c>
      <c r="I18" s="298">
        <v>0</v>
      </c>
      <c r="J18" s="83"/>
      <c r="L18" s="298">
        <v>0</v>
      </c>
    </row>
    <row r="19" spans="1:12" ht="25.5">
      <c r="A19" s="198">
        <v>600</v>
      </c>
      <c r="B19" s="191">
        <v>200</v>
      </c>
      <c r="C19" s="191">
        <v>100</v>
      </c>
      <c r="D19" s="191">
        <v>100</v>
      </c>
      <c r="E19" s="206">
        <v>30</v>
      </c>
      <c r="F19" s="206"/>
      <c r="G19" s="177" t="s">
        <v>112</v>
      </c>
      <c r="H19" s="298">
        <v>177000</v>
      </c>
      <c r="I19" s="298">
        <v>177378</v>
      </c>
      <c r="J19" s="83"/>
      <c r="L19" s="298">
        <v>177000</v>
      </c>
    </row>
    <row r="20" spans="1:12" ht="25.5">
      <c r="A20" s="198">
        <v>600</v>
      </c>
      <c r="B20" s="191">
        <v>200</v>
      </c>
      <c r="C20" s="191">
        <v>100</v>
      </c>
      <c r="D20" s="191">
        <v>100</v>
      </c>
      <c r="E20" s="206">
        <v>40</v>
      </c>
      <c r="F20" s="206"/>
      <c r="G20" s="177" t="s">
        <v>113</v>
      </c>
      <c r="H20" s="298">
        <v>219000</v>
      </c>
      <c r="I20" s="298">
        <v>223793</v>
      </c>
      <c r="J20" s="83"/>
      <c r="L20" s="298">
        <v>158793</v>
      </c>
    </row>
    <row r="21" spans="1:12" ht="15">
      <c r="A21" s="198">
        <v>600</v>
      </c>
      <c r="B21" s="191">
        <v>200</v>
      </c>
      <c r="C21" s="191">
        <v>100</v>
      </c>
      <c r="D21" s="191">
        <v>100</v>
      </c>
      <c r="E21" s="206">
        <v>80</v>
      </c>
      <c r="F21" s="206"/>
      <c r="G21" s="177" t="s">
        <v>114</v>
      </c>
      <c r="H21" s="298">
        <v>1108000</v>
      </c>
      <c r="I21" s="298">
        <v>1088274</v>
      </c>
      <c r="J21" s="83"/>
      <c r="L21" s="298">
        <v>1088274</v>
      </c>
    </row>
    <row r="22" spans="1:12" ht="15">
      <c r="A22" s="198">
        <v>600</v>
      </c>
      <c r="B22" s="191">
        <v>200</v>
      </c>
      <c r="C22" s="191">
        <v>100</v>
      </c>
      <c r="D22" s="191">
        <v>100</v>
      </c>
      <c r="E22" s="206">
        <v>90</v>
      </c>
      <c r="F22" s="206"/>
      <c r="G22" s="177" t="s">
        <v>115</v>
      </c>
      <c r="H22" s="298">
        <v>31000</v>
      </c>
      <c r="I22" s="298">
        <v>117000</v>
      </c>
      <c r="J22" s="83"/>
      <c r="L22" s="298">
        <v>0</v>
      </c>
    </row>
    <row r="23" spans="1:12" ht="25.5">
      <c r="A23" s="198">
        <v>600</v>
      </c>
      <c r="B23" s="191">
        <v>200</v>
      </c>
      <c r="C23" s="191">
        <v>100</v>
      </c>
      <c r="D23" s="192">
        <v>200</v>
      </c>
      <c r="E23" s="192"/>
      <c r="F23" s="192"/>
      <c r="G23" s="177" t="s">
        <v>116</v>
      </c>
      <c r="H23" s="297">
        <v>0</v>
      </c>
      <c r="I23" s="297">
        <v>0</v>
      </c>
      <c r="J23" s="280" t="s">
        <v>1833</v>
      </c>
      <c r="L23" s="297">
        <v>0</v>
      </c>
    </row>
    <row r="24" spans="1:12" ht="25.5">
      <c r="A24" s="198">
        <v>600</v>
      </c>
      <c r="B24" s="191">
        <v>200</v>
      </c>
      <c r="C24" s="191">
        <v>100</v>
      </c>
      <c r="D24" s="192">
        <v>300</v>
      </c>
      <c r="E24" s="192"/>
      <c r="F24" s="192"/>
      <c r="G24" s="177" t="s">
        <v>1387</v>
      </c>
      <c r="H24" s="297">
        <v>0</v>
      </c>
      <c r="I24" s="297">
        <v>0</v>
      </c>
      <c r="J24" s="280" t="s">
        <v>1834</v>
      </c>
      <c r="L24" s="297">
        <v>0</v>
      </c>
    </row>
    <row r="25" spans="1:12" ht="15">
      <c r="A25" s="198">
        <v>600</v>
      </c>
      <c r="B25" s="191">
        <v>200</v>
      </c>
      <c r="C25" s="191">
        <v>100</v>
      </c>
      <c r="D25" s="192">
        <v>400</v>
      </c>
      <c r="E25" s="192"/>
      <c r="F25" s="192"/>
      <c r="G25" s="177" t="s">
        <v>1388</v>
      </c>
      <c r="H25" s="297">
        <v>0</v>
      </c>
      <c r="I25" s="297">
        <v>0</v>
      </c>
      <c r="J25" s="280" t="s">
        <v>1835</v>
      </c>
      <c r="L25" s="297">
        <v>0</v>
      </c>
    </row>
    <row r="26" spans="1:12" ht="15">
      <c r="A26" s="198">
        <v>600</v>
      </c>
      <c r="B26" s="191">
        <v>200</v>
      </c>
      <c r="C26" s="191">
        <v>200</v>
      </c>
      <c r="D26" s="191"/>
      <c r="E26" s="191"/>
      <c r="F26" s="191"/>
      <c r="G26" s="178" t="s">
        <v>117</v>
      </c>
      <c r="H26" s="314"/>
      <c r="I26" s="308"/>
      <c r="J26" s="280"/>
      <c r="L26" s="308" t="s">
        <v>2</v>
      </c>
    </row>
    <row r="27" spans="1:12" ht="25.5">
      <c r="A27" s="198">
        <v>600</v>
      </c>
      <c r="B27" s="191">
        <v>200</v>
      </c>
      <c r="C27" s="191">
        <v>200</v>
      </c>
      <c r="D27" s="192">
        <v>100</v>
      </c>
      <c r="E27" s="192"/>
      <c r="F27" s="192"/>
      <c r="G27" s="177" t="s">
        <v>118</v>
      </c>
      <c r="H27" s="297">
        <v>0</v>
      </c>
      <c r="I27" s="297">
        <v>238000</v>
      </c>
      <c r="J27" s="280" t="s">
        <v>1838</v>
      </c>
      <c r="L27" s="297">
        <v>0</v>
      </c>
    </row>
    <row r="28" spans="1:12" ht="25.5">
      <c r="A28" s="198">
        <v>600</v>
      </c>
      <c r="B28" s="191">
        <v>200</v>
      </c>
      <c r="C28" s="191">
        <v>200</v>
      </c>
      <c r="D28" s="192">
        <v>200</v>
      </c>
      <c r="E28" s="192"/>
      <c r="F28" s="192"/>
      <c r="G28" s="177" t="s">
        <v>119</v>
      </c>
      <c r="H28" s="301">
        <v>0</v>
      </c>
      <c r="I28" s="297">
        <v>0</v>
      </c>
      <c r="J28" s="280" t="s">
        <v>1839</v>
      </c>
      <c r="L28" s="297">
        <v>0</v>
      </c>
    </row>
    <row r="29" spans="1:12" ht="15">
      <c r="A29" s="198">
        <v>600</v>
      </c>
      <c r="B29" s="191">
        <v>200</v>
      </c>
      <c r="C29" s="191">
        <v>300</v>
      </c>
      <c r="D29" s="191"/>
      <c r="E29" s="191"/>
      <c r="F29" s="191"/>
      <c r="G29" s="178" t="s">
        <v>120</v>
      </c>
      <c r="H29" s="314"/>
      <c r="I29" s="308"/>
      <c r="J29" s="280"/>
      <c r="L29" s="308" t="s">
        <v>2</v>
      </c>
    </row>
    <row r="30" spans="1:12" ht="15">
      <c r="A30" s="198">
        <v>600</v>
      </c>
      <c r="B30" s="191">
        <v>200</v>
      </c>
      <c r="C30" s="191">
        <v>300</v>
      </c>
      <c r="D30" s="191">
        <v>100</v>
      </c>
      <c r="E30" s="191"/>
      <c r="F30" s="191"/>
      <c r="G30" s="178" t="s">
        <v>121</v>
      </c>
      <c r="H30" s="314"/>
      <c r="I30" s="308"/>
      <c r="J30" s="280" t="s">
        <v>1842</v>
      </c>
      <c r="L30" s="308" t="s">
        <v>2</v>
      </c>
    </row>
    <row r="31" spans="1:12" ht="15">
      <c r="A31" s="198">
        <v>600</v>
      </c>
      <c r="B31" s="191">
        <v>200</v>
      </c>
      <c r="C31" s="191">
        <v>300</v>
      </c>
      <c r="D31" s="191">
        <v>100</v>
      </c>
      <c r="E31" s="206">
        <v>10</v>
      </c>
      <c r="F31" s="206"/>
      <c r="G31" s="177" t="s">
        <v>122</v>
      </c>
      <c r="H31" s="315">
        <v>50000</v>
      </c>
      <c r="I31" s="298">
        <v>50000</v>
      </c>
      <c r="J31" s="83"/>
      <c r="L31" s="298">
        <v>50000</v>
      </c>
    </row>
    <row r="32" spans="1:12" ht="15">
      <c r="A32" s="198">
        <v>600</v>
      </c>
      <c r="B32" s="191">
        <v>200</v>
      </c>
      <c r="C32" s="191">
        <v>300</v>
      </c>
      <c r="D32" s="191">
        <v>100</v>
      </c>
      <c r="E32" s="206">
        <v>20</v>
      </c>
      <c r="F32" s="206"/>
      <c r="G32" s="177" t="s">
        <v>123</v>
      </c>
      <c r="H32" s="298">
        <v>496000</v>
      </c>
      <c r="I32" s="298">
        <v>608000</v>
      </c>
      <c r="J32" s="83"/>
      <c r="L32" s="298">
        <v>0</v>
      </c>
    </row>
    <row r="33" spans="1:12" ht="15">
      <c r="A33" s="198">
        <v>600</v>
      </c>
      <c r="B33" s="191">
        <v>200</v>
      </c>
      <c r="C33" s="191">
        <v>300</v>
      </c>
      <c r="D33" s="191">
        <v>100</v>
      </c>
      <c r="E33" s="206">
        <v>30</v>
      </c>
      <c r="F33" s="206"/>
      <c r="G33" s="177" t="s">
        <v>124</v>
      </c>
      <c r="H33" s="298">
        <v>0</v>
      </c>
      <c r="I33" s="298">
        <v>0</v>
      </c>
      <c r="J33" s="83"/>
      <c r="L33" s="298">
        <v>0</v>
      </c>
    </row>
    <row r="34" spans="1:12" ht="15">
      <c r="A34" s="198">
        <v>600</v>
      </c>
      <c r="B34" s="191">
        <v>200</v>
      </c>
      <c r="C34" s="191">
        <v>300</v>
      </c>
      <c r="D34" s="191">
        <v>100</v>
      </c>
      <c r="E34" s="206">
        <v>40</v>
      </c>
      <c r="F34" s="206"/>
      <c r="G34" s="177" t="s">
        <v>125</v>
      </c>
      <c r="H34" s="298">
        <v>0</v>
      </c>
      <c r="I34" s="298">
        <v>0</v>
      </c>
      <c r="J34" s="83"/>
      <c r="L34" s="298">
        <v>0</v>
      </c>
    </row>
    <row r="35" spans="1:12" ht="25.5">
      <c r="A35" s="198">
        <v>600</v>
      </c>
      <c r="B35" s="191">
        <v>200</v>
      </c>
      <c r="C35" s="191">
        <v>300</v>
      </c>
      <c r="D35" s="191">
        <v>100</v>
      </c>
      <c r="E35" s="206">
        <v>80</v>
      </c>
      <c r="F35" s="217"/>
      <c r="G35" s="177" t="s">
        <v>126</v>
      </c>
      <c r="H35" s="298">
        <v>0</v>
      </c>
      <c r="I35" s="298">
        <v>1591000</v>
      </c>
      <c r="J35" s="83"/>
      <c r="L35" s="298">
        <v>0</v>
      </c>
    </row>
    <row r="36" spans="1:12" ht="25.5">
      <c r="A36" s="198">
        <v>600</v>
      </c>
      <c r="B36" s="191">
        <v>200</v>
      </c>
      <c r="C36" s="191">
        <v>300</v>
      </c>
      <c r="D36" s="191">
        <v>100</v>
      </c>
      <c r="E36" s="206">
        <v>90</v>
      </c>
      <c r="F36" s="206"/>
      <c r="G36" s="177" t="s">
        <v>127</v>
      </c>
      <c r="H36" s="315">
        <v>0</v>
      </c>
      <c r="I36" s="298">
        <v>0</v>
      </c>
      <c r="J36" s="83"/>
      <c r="L36" s="298">
        <v>0</v>
      </c>
    </row>
    <row r="37" spans="1:12" ht="15">
      <c r="A37" s="198">
        <v>600</v>
      </c>
      <c r="B37" s="191">
        <v>200</v>
      </c>
      <c r="C37" s="191">
        <v>300</v>
      </c>
      <c r="D37" s="192">
        <v>200</v>
      </c>
      <c r="E37" s="192"/>
      <c r="F37" s="192"/>
      <c r="G37" s="177" t="s">
        <v>128</v>
      </c>
      <c r="H37" s="301">
        <v>0</v>
      </c>
      <c r="I37" s="297">
        <v>0</v>
      </c>
      <c r="J37" s="280" t="s">
        <v>1921</v>
      </c>
      <c r="L37" s="297">
        <v>0</v>
      </c>
    </row>
    <row r="38" spans="1:12" ht="15">
      <c r="A38" s="198">
        <v>600</v>
      </c>
      <c r="B38" s="191">
        <v>200</v>
      </c>
      <c r="C38" s="191">
        <v>300</v>
      </c>
      <c r="D38" s="192">
        <v>300</v>
      </c>
      <c r="E38" s="192"/>
      <c r="F38" s="192"/>
      <c r="G38" s="177" t="s">
        <v>129</v>
      </c>
      <c r="H38" s="301">
        <v>80000</v>
      </c>
      <c r="I38" s="297">
        <v>79234</v>
      </c>
      <c r="J38" s="280" t="s">
        <v>1923</v>
      </c>
      <c r="L38" s="297">
        <v>79234</v>
      </c>
    </row>
    <row r="39" spans="1:12" ht="15">
      <c r="A39" s="198">
        <v>600</v>
      </c>
      <c r="B39" s="191">
        <v>300</v>
      </c>
      <c r="C39" s="191"/>
      <c r="D39" s="191"/>
      <c r="E39" s="191"/>
      <c r="F39" s="191"/>
      <c r="G39" s="178" t="s">
        <v>130</v>
      </c>
      <c r="H39" s="314"/>
      <c r="I39" s="308"/>
      <c r="J39" s="280"/>
      <c r="L39" s="308" t="s">
        <v>2</v>
      </c>
    </row>
    <row r="40" spans="1:12" ht="15">
      <c r="A40" s="198">
        <v>600</v>
      </c>
      <c r="B40" s="191">
        <v>300</v>
      </c>
      <c r="C40" s="192">
        <v>100</v>
      </c>
      <c r="D40" s="192"/>
      <c r="E40" s="192"/>
      <c r="F40" s="192"/>
      <c r="G40" s="177" t="s">
        <v>131</v>
      </c>
      <c r="H40" s="301">
        <v>0</v>
      </c>
      <c r="I40" s="297">
        <v>0</v>
      </c>
      <c r="J40" s="280" t="s">
        <v>1927</v>
      </c>
      <c r="L40" s="297">
        <v>0</v>
      </c>
    </row>
    <row r="41" spans="1:12" ht="15">
      <c r="A41" s="198">
        <v>600</v>
      </c>
      <c r="B41" s="191">
        <v>300</v>
      </c>
      <c r="C41" s="192">
        <v>200</v>
      </c>
      <c r="D41" s="192"/>
      <c r="E41" s="192"/>
      <c r="F41" s="192"/>
      <c r="G41" s="177" t="s">
        <v>132</v>
      </c>
      <c r="H41" s="301">
        <v>0</v>
      </c>
      <c r="I41" s="297">
        <v>0</v>
      </c>
      <c r="J41" s="280" t="s">
        <v>1928</v>
      </c>
      <c r="L41" s="297">
        <v>0</v>
      </c>
    </row>
    <row r="42" spans="1:12" ht="15">
      <c r="A42" s="198">
        <v>600</v>
      </c>
      <c r="B42" s="191">
        <v>300</v>
      </c>
      <c r="C42" s="191">
        <v>300</v>
      </c>
      <c r="D42" s="191"/>
      <c r="E42" s="191"/>
      <c r="F42" s="191"/>
      <c r="G42" s="178" t="s">
        <v>133</v>
      </c>
      <c r="H42" s="314"/>
      <c r="I42" s="308"/>
      <c r="J42" s="280" t="s">
        <v>1929</v>
      </c>
      <c r="L42" s="308" t="s">
        <v>2</v>
      </c>
    </row>
    <row r="43" spans="1:12" ht="15">
      <c r="A43" s="198">
        <v>600</v>
      </c>
      <c r="B43" s="191">
        <v>300</v>
      </c>
      <c r="C43" s="191">
        <v>300</v>
      </c>
      <c r="D43" s="206">
        <v>100</v>
      </c>
      <c r="E43" s="206"/>
      <c r="F43" s="206"/>
      <c r="G43" s="177" t="s">
        <v>134</v>
      </c>
      <c r="H43" s="315">
        <v>0</v>
      </c>
      <c r="I43" s="298">
        <v>0</v>
      </c>
      <c r="J43" s="83"/>
      <c r="L43" s="298">
        <v>0</v>
      </c>
    </row>
    <row r="44" spans="1:12" ht="15">
      <c r="A44" s="198">
        <v>600</v>
      </c>
      <c r="B44" s="191">
        <v>300</v>
      </c>
      <c r="C44" s="191">
        <v>300</v>
      </c>
      <c r="D44" s="206">
        <v>900</v>
      </c>
      <c r="E44" s="206"/>
      <c r="F44" s="206"/>
      <c r="G44" s="177" t="s">
        <v>135</v>
      </c>
      <c r="H44" s="315">
        <v>0</v>
      </c>
      <c r="I44" s="298">
        <v>0</v>
      </c>
      <c r="J44" s="83"/>
      <c r="L44" s="298">
        <v>0</v>
      </c>
    </row>
    <row r="45" spans="1:12" ht="15">
      <c r="A45" s="198">
        <v>600</v>
      </c>
      <c r="B45" s="191">
        <v>300</v>
      </c>
      <c r="C45" s="192">
        <v>400</v>
      </c>
      <c r="D45" s="192"/>
      <c r="E45" s="192"/>
      <c r="F45" s="192"/>
      <c r="G45" s="177" t="s">
        <v>136</v>
      </c>
      <c r="H45" s="301">
        <v>0</v>
      </c>
      <c r="I45" s="297">
        <v>0</v>
      </c>
      <c r="J45" s="280" t="s">
        <v>1930</v>
      </c>
      <c r="L45" s="297">
        <v>0</v>
      </c>
    </row>
    <row r="46" spans="1:12" ht="15">
      <c r="A46" s="198">
        <v>600</v>
      </c>
      <c r="B46" s="192">
        <v>400</v>
      </c>
      <c r="C46" s="192"/>
      <c r="D46" s="192"/>
      <c r="E46" s="192"/>
      <c r="F46" s="192"/>
      <c r="G46" s="177" t="s">
        <v>137</v>
      </c>
      <c r="H46" s="301">
        <v>0</v>
      </c>
      <c r="I46" s="297">
        <v>0</v>
      </c>
      <c r="J46" s="280" t="s">
        <v>1931</v>
      </c>
      <c r="L46" s="297">
        <v>0</v>
      </c>
    </row>
    <row r="47" spans="1:12" s="78" customFormat="1" ht="15">
      <c r="A47" s="185">
        <v>610</v>
      </c>
      <c r="B47" s="186">
        <v>0</v>
      </c>
      <c r="C47" s="186">
        <v>0</v>
      </c>
      <c r="D47" s="186">
        <v>0</v>
      </c>
      <c r="E47" s="186">
        <v>0</v>
      </c>
      <c r="F47" s="186">
        <v>0</v>
      </c>
      <c r="G47" s="270" t="s">
        <v>138</v>
      </c>
      <c r="H47" s="313"/>
      <c r="I47" s="307"/>
      <c r="J47" s="271"/>
      <c r="L47" s="307" t="s">
        <v>2</v>
      </c>
    </row>
    <row r="48" spans="1:12" ht="25.5">
      <c r="A48" s="198">
        <v>610</v>
      </c>
      <c r="B48" s="192">
        <v>100</v>
      </c>
      <c r="C48" s="192"/>
      <c r="D48" s="192"/>
      <c r="E48" s="192"/>
      <c r="F48" s="192"/>
      <c r="G48" s="177" t="s">
        <v>139</v>
      </c>
      <c r="H48" s="301">
        <v>0</v>
      </c>
      <c r="I48" s="297">
        <v>0</v>
      </c>
      <c r="J48" s="280" t="s">
        <v>1937</v>
      </c>
      <c r="L48" s="297">
        <v>0</v>
      </c>
    </row>
    <row r="49" spans="1:12" ht="25.5">
      <c r="A49" s="198">
        <v>610</v>
      </c>
      <c r="B49" s="192">
        <v>200</v>
      </c>
      <c r="C49" s="192"/>
      <c r="D49" s="192"/>
      <c r="E49" s="192"/>
      <c r="F49" s="192"/>
      <c r="G49" s="177" t="s">
        <v>140</v>
      </c>
      <c r="H49" s="301">
        <v>0</v>
      </c>
      <c r="I49" s="297">
        <v>0</v>
      </c>
      <c r="J49" s="280" t="s">
        <v>1938</v>
      </c>
      <c r="L49" s="297">
        <v>0</v>
      </c>
    </row>
    <row r="50" spans="1:12" s="78" customFormat="1" ht="25.5">
      <c r="A50" s="185">
        <v>620</v>
      </c>
      <c r="B50" s="186">
        <v>0</v>
      </c>
      <c r="C50" s="186">
        <v>0</v>
      </c>
      <c r="D50" s="186">
        <v>0</v>
      </c>
      <c r="E50" s="186">
        <v>0</v>
      </c>
      <c r="F50" s="186">
        <v>0</v>
      </c>
      <c r="G50" s="270" t="s">
        <v>381</v>
      </c>
      <c r="H50" s="313"/>
      <c r="I50" s="307"/>
      <c r="J50" s="271"/>
      <c r="L50" s="307" t="s">
        <v>2</v>
      </c>
    </row>
    <row r="51" spans="1:12" ht="25.5">
      <c r="A51" s="198">
        <v>620</v>
      </c>
      <c r="B51" s="192">
        <v>100</v>
      </c>
      <c r="C51" s="192"/>
      <c r="D51" s="192"/>
      <c r="E51" s="192"/>
      <c r="F51" s="192"/>
      <c r="G51" s="177" t="s">
        <v>141</v>
      </c>
      <c r="H51" s="301">
        <v>0</v>
      </c>
      <c r="I51" s="297">
        <v>0</v>
      </c>
      <c r="J51" s="280" t="s">
        <v>1392</v>
      </c>
      <c r="L51" s="297">
        <v>0</v>
      </c>
    </row>
    <row r="52" spans="1:12" ht="25.5">
      <c r="A52" s="198">
        <v>620</v>
      </c>
      <c r="B52" s="192">
        <v>200</v>
      </c>
      <c r="C52" s="192"/>
      <c r="D52" s="192"/>
      <c r="E52" s="192"/>
      <c r="F52" s="192"/>
      <c r="G52" s="177" t="s">
        <v>173</v>
      </c>
      <c r="H52" s="301">
        <v>0</v>
      </c>
      <c r="I52" s="297">
        <v>0</v>
      </c>
      <c r="J52" s="280" t="s">
        <v>1394</v>
      </c>
      <c r="L52" s="297">
        <v>0</v>
      </c>
    </row>
    <row r="53" spans="1:12" ht="25.5">
      <c r="A53" s="198">
        <v>620</v>
      </c>
      <c r="B53" s="192">
        <v>300</v>
      </c>
      <c r="C53" s="192"/>
      <c r="D53" s="192"/>
      <c r="E53" s="192"/>
      <c r="F53" s="192"/>
      <c r="G53" s="177" t="s">
        <v>174</v>
      </c>
      <c r="H53" s="301">
        <v>0</v>
      </c>
      <c r="I53" s="297">
        <v>0</v>
      </c>
      <c r="J53" s="280" t="s">
        <v>1397</v>
      </c>
      <c r="L53" s="297">
        <v>0</v>
      </c>
    </row>
    <row r="54" spans="1:12" ht="25.5">
      <c r="A54" s="198">
        <v>620</v>
      </c>
      <c r="B54" s="192">
        <v>400</v>
      </c>
      <c r="C54" s="192"/>
      <c r="D54" s="192"/>
      <c r="E54" s="192"/>
      <c r="F54" s="192"/>
      <c r="G54" s="177" t="s">
        <v>175</v>
      </c>
      <c r="H54" s="301">
        <v>100000</v>
      </c>
      <c r="I54" s="297">
        <v>21000</v>
      </c>
      <c r="J54" s="280" t="s">
        <v>1940</v>
      </c>
      <c r="L54" s="297">
        <v>0</v>
      </c>
    </row>
    <row r="55" spans="1:12" s="78" customFormat="1" ht="15">
      <c r="A55" s="185">
        <v>630</v>
      </c>
      <c r="B55" s="186">
        <v>0</v>
      </c>
      <c r="C55" s="186">
        <v>0</v>
      </c>
      <c r="D55" s="186">
        <v>0</v>
      </c>
      <c r="E55" s="186">
        <v>0</v>
      </c>
      <c r="F55" s="186">
        <v>0</v>
      </c>
      <c r="G55" s="270" t="s">
        <v>382</v>
      </c>
      <c r="H55" s="313"/>
      <c r="I55" s="307"/>
      <c r="J55" s="271"/>
      <c r="L55" s="307" t="s">
        <v>2</v>
      </c>
    </row>
    <row r="56" spans="1:12" ht="25.5">
      <c r="A56" s="198">
        <v>630</v>
      </c>
      <c r="B56" s="191">
        <v>100</v>
      </c>
      <c r="C56" s="191"/>
      <c r="D56" s="191"/>
      <c r="E56" s="191"/>
      <c r="F56" s="191"/>
      <c r="G56" s="178" t="s">
        <v>176</v>
      </c>
      <c r="H56" s="314"/>
      <c r="I56" s="308"/>
      <c r="J56" s="280"/>
      <c r="L56" s="308" t="s">
        <v>2</v>
      </c>
    </row>
    <row r="57" spans="1:12" ht="25.5">
      <c r="A57" s="198">
        <v>630</v>
      </c>
      <c r="B57" s="191">
        <v>100</v>
      </c>
      <c r="C57" s="191">
        <v>100</v>
      </c>
      <c r="D57" s="191"/>
      <c r="E57" s="191"/>
      <c r="F57" s="191"/>
      <c r="G57" s="178" t="s">
        <v>1038</v>
      </c>
      <c r="H57" s="314"/>
      <c r="I57" s="308"/>
      <c r="J57" s="280"/>
      <c r="L57" s="308" t="s">
        <v>2</v>
      </c>
    </row>
    <row r="58" spans="1:12" ht="15">
      <c r="A58" s="198">
        <v>630</v>
      </c>
      <c r="B58" s="191">
        <v>100</v>
      </c>
      <c r="C58" s="191">
        <v>100</v>
      </c>
      <c r="D58" s="191">
        <v>100</v>
      </c>
      <c r="E58" s="191"/>
      <c r="F58" s="191"/>
      <c r="G58" s="178" t="s">
        <v>1039</v>
      </c>
      <c r="H58" s="314"/>
      <c r="I58" s="308"/>
      <c r="J58" s="280" t="s">
        <v>1948</v>
      </c>
      <c r="L58" s="308" t="s">
        <v>2</v>
      </c>
    </row>
    <row r="59" spans="1:12" ht="15">
      <c r="A59" s="198">
        <v>630</v>
      </c>
      <c r="B59" s="191">
        <v>100</v>
      </c>
      <c r="C59" s="191">
        <v>100</v>
      </c>
      <c r="D59" s="191">
        <v>100</v>
      </c>
      <c r="E59" s="206">
        <v>10</v>
      </c>
      <c r="F59" s="206"/>
      <c r="G59" s="177" t="s">
        <v>1040</v>
      </c>
      <c r="H59" s="315">
        <v>18352326</v>
      </c>
      <c r="I59" s="298">
        <v>18551824</v>
      </c>
      <c r="J59" s="83"/>
      <c r="L59" s="298">
        <v>128612580</v>
      </c>
    </row>
    <row r="60" spans="1:12" ht="15">
      <c r="A60" s="198">
        <v>630</v>
      </c>
      <c r="B60" s="191">
        <v>100</v>
      </c>
      <c r="C60" s="191">
        <v>100</v>
      </c>
      <c r="D60" s="191">
        <v>100</v>
      </c>
      <c r="E60" s="206">
        <v>20</v>
      </c>
      <c r="F60" s="206"/>
      <c r="G60" s="177" t="s">
        <v>1041</v>
      </c>
      <c r="H60" s="301">
        <v>0</v>
      </c>
      <c r="I60" s="297">
        <v>0</v>
      </c>
      <c r="J60" s="83"/>
      <c r="L60" s="297">
        <v>0</v>
      </c>
    </row>
    <row r="61" spans="1:12" ht="15">
      <c r="A61" s="198">
        <v>630</v>
      </c>
      <c r="B61" s="191">
        <v>100</v>
      </c>
      <c r="C61" s="191">
        <v>100</v>
      </c>
      <c r="D61" s="191">
        <v>200</v>
      </c>
      <c r="E61" s="191"/>
      <c r="F61" s="191"/>
      <c r="G61" s="178" t="s">
        <v>1042</v>
      </c>
      <c r="H61" s="314"/>
      <c r="I61" s="308"/>
      <c r="J61" s="280" t="s">
        <v>1949</v>
      </c>
      <c r="L61" s="308">
        <v>0</v>
      </c>
    </row>
    <row r="62" spans="1:12" ht="15">
      <c r="A62" s="198">
        <v>630</v>
      </c>
      <c r="B62" s="191">
        <v>100</v>
      </c>
      <c r="C62" s="191">
        <v>100</v>
      </c>
      <c r="D62" s="191">
        <v>200</v>
      </c>
      <c r="E62" s="206">
        <v>10</v>
      </c>
      <c r="F62" s="206"/>
      <c r="G62" s="177" t="s">
        <v>1043</v>
      </c>
      <c r="H62" s="298">
        <v>2045254</v>
      </c>
      <c r="I62" s="298">
        <v>2010009</v>
      </c>
      <c r="J62" s="83"/>
      <c r="L62" s="298">
        <v>31842752</v>
      </c>
    </row>
    <row r="63" spans="1:12" ht="15">
      <c r="A63" s="198">
        <v>630</v>
      </c>
      <c r="B63" s="191">
        <v>100</v>
      </c>
      <c r="C63" s="191">
        <v>100</v>
      </c>
      <c r="D63" s="191">
        <v>200</v>
      </c>
      <c r="E63" s="206">
        <v>20</v>
      </c>
      <c r="F63" s="206"/>
      <c r="G63" s="177" t="s">
        <v>1044</v>
      </c>
      <c r="H63" s="298">
        <v>236880</v>
      </c>
      <c r="I63" s="298">
        <v>269545</v>
      </c>
      <c r="J63" s="83"/>
      <c r="L63" s="298">
        <v>236880</v>
      </c>
    </row>
    <row r="64" spans="1:12" ht="15">
      <c r="A64" s="198">
        <v>630</v>
      </c>
      <c r="B64" s="191">
        <v>100</v>
      </c>
      <c r="C64" s="191">
        <v>100</v>
      </c>
      <c r="D64" s="192">
        <v>300</v>
      </c>
      <c r="E64" s="192"/>
      <c r="F64" s="192"/>
      <c r="G64" s="177" t="s">
        <v>1432</v>
      </c>
      <c r="H64" s="297">
        <v>0</v>
      </c>
      <c r="I64" s="297">
        <v>0</v>
      </c>
      <c r="J64" s="280" t="s">
        <v>1952</v>
      </c>
      <c r="L64" s="297">
        <v>0</v>
      </c>
    </row>
    <row r="65" spans="1:12" ht="15">
      <c r="A65" s="198">
        <v>630</v>
      </c>
      <c r="B65" s="191">
        <v>100</v>
      </c>
      <c r="C65" s="191">
        <v>100</v>
      </c>
      <c r="D65" s="192">
        <v>400</v>
      </c>
      <c r="E65" s="192"/>
      <c r="F65" s="192"/>
      <c r="G65" s="177" t="s">
        <v>1433</v>
      </c>
      <c r="H65" s="297">
        <v>1685787</v>
      </c>
      <c r="I65" s="297">
        <v>1759355</v>
      </c>
      <c r="J65" s="280" t="s">
        <v>1955</v>
      </c>
      <c r="L65" s="297">
        <v>7500321</v>
      </c>
    </row>
    <row r="66" spans="1:12" ht="15">
      <c r="A66" s="198">
        <v>630</v>
      </c>
      <c r="B66" s="191">
        <v>100</v>
      </c>
      <c r="C66" s="191">
        <v>100</v>
      </c>
      <c r="D66" s="192">
        <v>500</v>
      </c>
      <c r="E66" s="192"/>
      <c r="F66" s="192"/>
      <c r="G66" s="177" t="s">
        <v>1434</v>
      </c>
      <c r="H66" s="297">
        <v>0</v>
      </c>
      <c r="I66" s="297">
        <v>0</v>
      </c>
      <c r="J66" s="280" t="s">
        <v>1958</v>
      </c>
      <c r="L66" s="297">
        <v>0</v>
      </c>
    </row>
    <row r="67" spans="1:12" ht="15">
      <c r="A67" s="198">
        <v>630</v>
      </c>
      <c r="B67" s="191">
        <v>100</v>
      </c>
      <c r="C67" s="191">
        <v>100</v>
      </c>
      <c r="D67" s="192">
        <v>600</v>
      </c>
      <c r="E67" s="192"/>
      <c r="F67" s="192"/>
      <c r="G67" s="177" t="s">
        <v>1435</v>
      </c>
      <c r="H67" s="301">
        <v>0</v>
      </c>
      <c r="I67" s="297">
        <v>0</v>
      </c>
      <c r="J67" s="280" t="s">
        <v>1961</v>
      </c>
      <c r="L67" s="297">
        <v>0</v>
      </c>
    </row>
    <row r="68" spans="1:12" ht="15">
      <c r="A68" s="198">
        <v>630</v>
      </c>
      <c r="B68" s="191">
        <v>100</v>
      </c>
      <c r="C68" s="191">
        <v>100</v>
      </c>
      <c r="D68" s="192">
        <v>700</v>
      </c>
      <c r="E68" s="192"/>
      <c r="F68" s="192"/>
      <c r="G68" s="177" t="s">
        <v>1436</v>
      </c>
      <c r="H68" s="301">
        <v>0</v>
      </c>
      <c r="I68" s="297">
        <v>0</v>
      </c>
      <c r="J68" s="280" t="s">
        <v>1964</v>
      </c>
      <c r="L68" s="297">
        <v>0</v>
      </c>
    </row>
    <row r="69" spans="1:12" ht="15">
      <c r="A69" s="198">
        <v>630</v>
      </c>
      <c r="B69" s="191">
        <v>100</v>
      </c>
      <c r="C69" s="191">
        <v>100</v>
      </c>
      <c r="D69" s="192">
        <v>800</v>
      </c>
      <c r="E69" s="192"/>
      <c r="F69" s="192"/>
      <c r="G69" s="177" t="s">
        <v>1437</v>
      </c>
      <c r="H69" s="297">
        <v>0</v>
      </c>
      <c r="I69" s="297">
        <v>0</v>
      </c>
      <c r="J69" s="280" t="s">
        <v>1967</v>
      </c>
      <c r="L69" s="297">
        <v>0</v>
      </c>
    </row>
    <row r="70" spans="1:12" ht="15">
      <c r="A70" s="198">
        <v>630</v>
      </c>
      <c r="B70" s="191">
        <v>100</v>
      </c>
      <c r="C70" s="191">
        <v>100</v>
      </c>
      <c r="D70" s="191">
        <v>900</v>
      </c>
      <c r="E70" s="191"/>
      <c r="F70" s="191"/>
      <c r="G70" s="178" t="s">
        <v>1438</v>
      </c>
      <c r="H70" s="314"/>
      <c r="I70" s="308"/>
      <c r="J70" s="280" t="s">
        <v>1970</v>
      </c>
      <c r="L70" s="308" t="s">
        <v>2</v>
      </c>
    </row>
    <row r="71" spans="1:12" ht="15">
      <c r="A71" s="198">
        <v>630</v>
      </c>
      <c r="B71" s="191">
        <v>100</v>
      </c>
      <c r="C71" s="191">
        <v>100</v>
      </c>
      <c r="D71" s="191">
        <v>900</v>
      </c>
      <c r="E71" s="206">
        <v>10</v>
      </c>
      <c r="F71" s="206"/>
      <c r="G71" s="177" t="s">
        <v>1439</v>
      </c>
      <c r="H71" s="298">
        <v>13504</v>
      </c>
      <c r="I71" s="298">
        <v>38352</v>
      </c>
      <c r="J71" s="83"/>
      <c r="L71" s="298">
        <v>13504</v>
      </c>
    </row>
    <row r="72" spans="1:12" ht="15">
      <c r="A72" s="198">
        <v>630</v>
      </c>
      <c r="B72" s="191">
        <v>100</v>
      </c>
      <c r="C72" s="191">
        <v>100</v>
      </c>
      <c r="D72" s="191">
        <v>900</v>
      </c>
      <c r="E72" s="206">
        <v>90</v>
      </c>
      <c r="F72" s="206"/>
      <c r="G72" s="177" t="s">
        <v>1438</v>
      </c>
      <c r="H72" s="298">
        <v>0</v>
      </c>
      <c r="I72" s="298">
        <v>16000</v>
      </c>
      <c r="J72" s="83"/>
      <c r="L72" s="298">
        <v>0</v>
      </c>
    </row>
    <row r="73" spans="1:12" ht="25.5">
      <c r="A73" s="198">
        <v>630</v>
      </c>
      <c r="B73" s="191">
        <v>100</v>
      </c>
      <c r="C73" s="192">
        <v>200</v>
      </c>
      <c r="D73" s="192"/>
      <c r="E73" s="192"/>
      <c r="F73" s="192"/>
      <c r="G73" s="177" t="s">
        <v>1440</v>
      </c>
      <c r="H73" s="301">
        <v>0</v>
      </c>
      <c r="I73" s="297">
        <v>0</v>
      </c>
      <c r="J73" s="280" t="s">
        <v>1973</v>
      </c>
      <c r="L73" s="297">
        <v>0</v>
      </c>
    </row>
    <row r="74" spans="1:12" ht="25.5">
      <c r="A74" s="198">
        <v>630</v>
      </c>
      <c r="B74" s="191">
        <v>100</v>
      </c>
      <c r="C74" s="191">
        <v>300</v>
      </c>
      <c r="D74" s="191"/>
      <c r="E74" s="191"/>
      <c r="F74" s="191"/>
      <c r="G74" s="178" t="s">
        <v>1441</v>
      </c>
      <c r="H74" s="314"/>
      <c r="I74" s="308"/>
      <c r="J74" s="280"/>
      <c r="L74" s="308" t="s">
        <v>2</v>
      </c>
    </row>
    <row r="75" spans="1:12" ht="15">
      <c r="A75" s="198">
        <v>630</v>
      </c>
      <c r="B75" s="191">
        <v>100</v>
      </c>
      <c r="C75" s="191">
        <v>300</v>
      </c>
      <c r="D75" s="191">
        <v>100</v>
      </c>
      <c r="E75" s="191"/>
      <c r="F75" s="191"/>
      <c r="G75" s="178" t="s">
        <v>1039</v>
      </c>
      <c r="H75" s="314"/>
      <c r="I75" s="308"/>
      <c r="J75" s="280" t="s">
        <v>2036</v>
      </c>
      <c r="L75" s="308" t="s">
        <v>2</v>
      </c>
    </row>
    <row r="76" spans="1:12" ht="15">
      <c r="A76" s="198">
        <v>630</v>
      </c>
      <c r="B76" s="191">
        <v>100</v>
      </c>
      <c r="C76" s="191">
        <v>300</v>
      </c>
      <c r="D76" s="191">
        <v>100</v>
      </c>
      <c r="E76" s="206">
        <v>10</v>
      </c>
      <c r="F76" s="206"/>
      <c r="G76" s="177" t="s">
        <v>1442</v>
      </c>
      <c r="H76" s="315">
        <v>4007718</v>
      </c>
      <c r="I76" s="298">
        <v>4007718</v>
      </c>
      <c r="J76" s="83"/>
      <c r="L76" s="298">
        <v>4007718</v>
      </c>
    </row>
    <row r="77" spans="1:12" ht="15">
      <c r="A77" s="198">
        <v>630</v>
      </c>
      <c r="B77" s="191">
        <v>100</v>
      </c>
      <c r="C77" s="191">
        <v>300</v>
      </c>
      <c r="D77" s="191">
        <v>100</v>
      </c>
      <c r="E77" s="206">
        <v>20</v>
      </c>
      <c r="F77" s="206"/>
      <c r="G77" s="177" t="s">
        <v>1041</v>
      </c>
      <c r="H77" s="315">
        <v>0</v>
      </c>
      <c r="I77" s="298">
        <v>0</v>
      </c>
      <c r="J77" s="83"/>
      <c r="L77" s="298">
        <v>0</v>
      </c>
    </row>
    <row r="78" spans="1:12" ht="15">
      <c r="A78" s="198">
        <v>630</v>
      </c>
      <c r="B78" s="191">
        <v>100</v>
      </c>
      <c r="C78" s="191">
        <v>300</v>
      </c>
      <c r="D78" s="191">
        <v>150</v>
      </c>
      <c r="E78" s="191"/>
      <c r="F78" s="191"/>
      <c r="G78" s="178" t="s">
        <v>1443</v>
      </c>
      <c r="H78" s="314"/>
      <c r="I78" s="308"/>
      <c r="J78" s="280" t="s">
        <v>2039</v>
      </c>
      <c r="L78" s="308">
        <v>0</v>
      </c>
    </row>
    <row r="79" spans="1:12" ht="15">
      <c r="A79" s="198">
        <v>630</v>
      </c>
      <c r="B79" s="191">
        <v>100</v>
      </c>
      <c r="C79" s="191">
        <v>300</v>
      </c>
      <c r="D79" s="191">
        <v>150</v>
      </c>
      <c r="E79" s="206">
        <v>100</v>
      </c>
      <c r="F79" s="206"/>
      <c r="G79" s="177" t="s">
        <v>1444</v>
      </c>
      <c r="H79" s="298">
        <v>592491</v>
      </c>
      <c r="I79" s="298">
        <v>592491</v>
      </c>
      <c r="J79" s="83"/>
      <c r="L79" s="298">
        <v>518592</v>
      </c>
    </row>
    <row r="80" spans="1:12" ht="15">
      <c r="A80" s="198">
        <v>630</v>
      </c>
      <c r="B80" s="191">
        <v>100</v>
      </c>
      <c r="C80" s="191">
        <v>300</v>
      </c>
      <c r="D80" s="191">
        <v>150</v>
      </c>
      <c r="E80" s="206">
        <v>200</v>
      </c>
      <c r="F80" s="206"/>
      <c r="G80" s="177" t="s">
        <v>1044</v>
      </c>
      <c r="H80" s="298">
        <v>35000</v>
      </c>
      <c r="I80" s="298">
        <v>34899</v>
      </c>
      <c r="J80" s="83"/>
      <c r="L80" s="298">
        <v>34899</v>
      </c>
    </row>
    <row r="81" spans="1:12" ht="25.5">
      <c r="A81" s="198">
        <v>630</v>
      </c>
      <c r="B81" s="191">
        <v>100</v>
      </c>
      <c r="C81" s="191">
        <v>300</v>
      </c>
      <c r="D81" s="192">
        <v>200</v>
      </c>
      <c r="E81" s="192"/>
      <c r="F81" s="192"/>
      <c r="G81" s="177" t="s">
        <v>1445</v>
      </c>
      <c r="H81" s="297">
        <v>0</v>
      </c>
      <c r="I81" s="297">
        <v>0</v>
      </c>
      <c r="J81" s="280" t="s">
        <v>2043</v>
      </c>
      <c r="L81" s="297">
        <v>0</v>
      </c>
    </row>
    <row r="82" spans="1:12" ht="15">
      <c r="A82" s="198">
        <v>630</v>
      </c>
      <c r="B82" s="191">
        <v>100</v>
      </c>
      <c r="C82" s="191">
        <v>300</v>
      </c>
      <c r="D82" s="192">
        <v>250</v>
      </c>
      <c r="E82" s="192"/>
      <c r="F82" s="192"/>
      <c r="G82" s="177" t="s">
        <v>1433</v>
      </c>
      <c r="H82" s="297">
        <v>207018</v>
      </c>
      <c r="I82" s="297">
        <v>209018</v>
      </c>
      <c r="J82" s="280" t="s">
        <v>2046</v>
      </c>
      <c r="L82" s="297">
        <v>207018</v>
      </c>
    </row>
    <row r="83" spans="1:12" ht="15">
      <c r="A83" s="198">
        <v>630</v>
      </c>
      <c r="B83" s="191">
        <v>100</v>
      </c>
      <c r="C83" s="191">
        <v>300</v>
      </c>
      <c r="D83" s="192">
        <v>300</v>
      </c>
      <c r="E83" s="192"/>
      <c r="F83" s="192"/>
      <c r="G83" s="177" t="s">
        <v>1446</v>
      </c>
      <c r="H83" s="297">
        <v>111625</v>
      </c>
      <c r="I83" s="297">
        <v>111625</v>
      </c>
      <c r="J83" s="280" t="s">
        <v>2049</v>
      </c>
      <c r="L83" s="297">
        <v>0</v>
      </c>
    </row>
    <row r="84" spans="1:12" ht="15">
      <c r="A84" s="198">
        <v>630</v>
      </c>
      <c r="B84" s="191">
        <v>100</v>
      </c>
      <c r="C84" s="191">
        <v>300</v>
      </c>
      <c r="D84" s="192">
        <v>350</v>
      </c>
      <c r="E84" s="192"/>
      <c r="F84" s="192"/>
      <c r="G84" s="177" t="s">
        <v>1447</v>
      </c>
      <c r="H84" s="297">
        <v>236300</v>
      </c>
      <c r="I84" s="297">
        <v>236300</v>
      </c>
      <c r="J84" s="280" t="s">
        <v>193</v>
      </c>
      <c r="L84" s="297">
        <v>0</v>
      </c>
    </row>
    <row r="85" spans="1:12" ht="15">
      <c r="A85" s="198">
        <v>630</v>
      </c>
      <c r="B85" s="191">
        <v>100</v>
      </c>
      <c r="C85" s="191">
        <v>300</v>
      </c>
      <c r="D85" s="192">
        <v>400</v>
      </c>
      <c r="E85" s="192"/>
      <c r="F85" s="192"/>
      <c r="G85" s="177" t="s">
        <v>1448</v>
      </c>
      <c r="H85" s="301">
        <v>0</v>
      </c>
      <c r="I85" s="297">
        <v>0</v>
      </c>
      <c r="J85" s="280" t="s">
        <v>196</v>
      </c>
      <c r="L85" s="297">
        <v>0</v>
      </c>
    </row>
    <row r="86" spans="1:12" ht="15">
      <c r="A86" s="198">
        <v>630</v>
      </c>
      <c r="B86" s="191">
        <v>100</v>
      </c>
      <c r="C86" s="191">
        <v>300</v>
      </c>
      <c r="D86" s="192">
        <v>450</v>
      </c>
      <c r="E86" s="192"/>
      <c r="F86" s="192"/>
      <c r="G86" s="177" t="s">
        <v>1449</v>
      </c>
      <c r="H86" s="301">
        <v>0</v>
      </c>
      <c r="I86" s="297">
        <v>0</v>
      </c>
      <c r="J86" s="280" t="s">
        <v>743</v>
      </c>
      <c r="L86" s="297">
        <v>0</v>
      </c>
    </row>
    <row r="87" spans="1:12" ht="25.5">
      <c r="A87" s="198">
        <v>630</v>
      </c>
      <c r="B87" s="191">
        <v>100</v>
      </c>
      <c r="C87" s="191">
        <v>300</v>
      </c>
      <c r="D87" s="192">
        <v>500</v>
      </c>
      <c r="E87" s="192"/>
      <c r="F87" s="192"/>
      <c r="G87" s="177" t="s">
        <v>1450</v>
      </c>
      <c r="H87" s="301">
        <v>0</v>
      </c>
      <c r="I87" s="297">
        <v>0</v>
      </c>
      <c r="J87" s="280" t="s">
        <v>2051</v>
      </c>
      <c r="L87" s="297">
        <v>0</v>
      </c>
    </row>
    <row r="88" spans="1:12" ht="15">
      <c r="A88" s="198">
        <v>630</v>
      </c>
      <c r="B88" s="191">
        <v>100</v>
      </c>
      <c r="C88" s="191">
        <v>300</v>
      </c>
      <c r="D88" s="192">
        <v>550</v>
      </c>
      <c r="E88" s="192"/>
      <c r="F88" s="192"/>
      <c r="G88" s="177" t="s">
        <v>1045</v>
      </c>
      <c r="H88" s="301">
        <v>280</v>
      </c>
      <c r="I88" s="297">
        <v>280</v>
      </c>
      <c r="J88" s="280" t="s">
        <v>2054</v>
      </c>
      <c r="L88" s="297">
        <v>280</v>
      </c>
    </row>
    <row r="89" spans="1:12" ht="15">
      <c r="A89" s="198">
        <v>630</v>
      </c>
      <c r="B89" s="191">
        <v>100</v>
      </c>
      <c r="C89" s="191">
        <v>300</v>
      </c>
      <c r="D89" s="192">
        <v>600</v>
      </c>
      <c r="E89" s="192"/>
      <c r="F89" s="192"/>
      <c r="G89" s="177" t="s">
        <v>1046</v>
      </c>
      <c r="H89" s="301">
        <v>0</v>
      </c>
      <c r="I89" s="297">
        <v>0</v>
      </c>
      <c r="J89" s="280" t="s">
        <v>2056</v>
      </c>
      <c r="L89" s="297">
        <v>0</v>
      </c>
    </row>
    <row r="90" spans="1:12" ht="25.5">
      <c r="A90" s="198">
        <v>630</v>
      </c>
      <c r="B90" s="191">
        <v>100</v>
      </c>
      <c r="C90" s="191">
        <v>300</v>
      </c>
      <c r="D90" s="191">
        <v>650</v>
      </c>
      <c r="E90" s="191"/>
      <c r="F90" s="191"/>
      <c r="G90" s="178" t="s">
        <v>1047</v>
      </c>
      <c r="H90" s="314"/>
      <c r="I90" s="308"/>
      <c r="J90" s="280"/>
      <c r="L90" s="308" t="s">
        <v>2</v>
      </c>
    </row>
    <row r="91" spans="1:12" ht="25.5">
      <c r="A91" s="198">
        <v>630</v>
      </c>
      <c r="B91" s="191">
        <v>100</v>
      </c>
      <c r="C91" s="191">
        <v>300</v>
      </c>
      <c r="D91" s="191">
        <v>650</v>
      </c>
      <c r="E91" s="192">
        <v>10</v>
      </c>
      <c r="F91" s="192"/>
      <c r="G91" s="177" t="s">
        <v>1048</v>
      </c>
      <c r="H91" s="301">
        <v>0</v>
      </c>
      <c r="I91" s="297">
        <v>0</v>
      </c>
      <c r="J91" s="280" t="s">
        <v>2061</v>
      </c>
      <c r="L91" s="297">
        <v>0</v>
      </c>
    </row>
    <row r="92" spans="1:12" ht="25.5">
      <c r="A92" s="198">
        <v>630</v>
      </c>
      <c r="B92" s="191">
        <v>100</v>
      </c>
      <c r="C92" s="191">
        <v>300</v>
      </c>
      <c r="D92" s="191">
        <v>650</v>
      </c>
      <c r="E92" s="191">
        <v>20</v>
      </c>
      <c r="F92" s="191"/>
      <c r="G92" s="178" t="s">
        <v>1049</v>
      </c>
      <c r="H92" s="314"/>
      <c r="I92" s="308"/>
      <c r="J92" s="280" t="s">
        <v>2064</v>
      </c>
      <c r="L92" s="308" t="s">
        <v>2</v>
      </c>
    </row>
    <row r="93" spans="1:12" ht="15">
      <c r="A93" s="198">
        <v>630</v>
      </c>
      <c r="B93" s="191">
        <v>100</v>
      </c>
      <c r="C93" s="191">
        <v>300</v>
      </c>
      <c r="D93" s="191">
        <v>650</v>
      </c>
      <c r="E93" s="191">
        <v>20</v>
      </c>
      <c r="F93" s="206">
        <v>10</v>
      </c>
      <c r="G93" s="177" t="s">
        <v>1439</v>
      </c>
      <c r="H93" s="315">
        <v>0</v>
      </c>
      <c r="I93" s="298">
        <v>0</v>
      </c>
      <c r="J93" s="83"/>
      <c r="L93" s="298">
        <v>0</v>
      </c>
    </row>
    <row r="94" spans="1:12" ht="25.5">
      <c r="A94" s="198">
        <v>630</v>
      </c>
      <c r="B94" s="191">
        <v>100</v>
      </c>
      <c r="C94" s="191">
        <v>300</v>
      </c>
      <c r="D94" s="191">
        <v>650</v>
      </c>
      <c r="E94" s="191">
        <v>20</v>
      </c>
      <c r="F94" s="206">
        <v>20</v>
      </c>
      <c r="G94" s="177" t="s">
        <v>1049</v>
      </c>
      <c r="H94" s="315">
        <v>0</v>
      </c>
      <c r="I94" s="298">
        <v>0</v>
      </c>
      <c r="J94" s="83"/>
      <c r="L94" s="298">
        <v>0</v>
      </c>
    </row>
    <row r="95" spans="1:12" ht="25.5">
      <c r="A95" s="198">
        <v>630</v>
      </c>
      <c r="B95" s="191">
        <v>100</v>
      </c>
      <c r="C95" s="191">
        <v>300</v>
      </c>
      <c r="D95" s="192">
        <v>700</v>
      </c>
      <c r="E95" s="192"/>
      <c r="F95" s="192"/>
      <c r="G95" s="177" t="s">
        <v>1050</v>
      </c>
      <c r="H95" s="301">
        <v>0</v>
      </c>
      <c r="I95" s="297">
        <v>0</v>
      </c>
      <c r="J95" s="280" t="s">
        <v>2067</v>
      </c>
      <c r="L95" s="297">
        <v>0</v>
      </c>
    </row>
    <row r="96" spans="1:12" ht="25.5">
      <c r="A96" s="198">
        <v>630</v>
      </c>
      <c r="B96" s="191">
        <v>200</v>
      </c>
      <c r="C96" s="191"/>
      <c r="D96" s="191"/>
      <c r="E96" s="191"/>
      <c r="F96" s="191"/>
      <c r="G96" s="178" t="s">
        <v>1051</v>
      </c>
      <c r="H96" s="314"/>
      <c r="I96" s="308"/>
      <c r="J96" s="280"/>
      <c r="L96" s="308" t="s">
        <v>2</v>
      </c>
    </row>
    <row r="97" spans="1:12" ht="25.5">
      <c r="A97" s="198">
        <v>630</v>
      </c>
      <c r="B97" s="191">
        <v>200</v>
      </c>
      <c r="C97" s="192">
        <v>100</v>
      </c>
      <c r="D97" s="192"/>
      <c r="E97" s="192"/>
      <c r="F97" s="192"/>
      <c r="G97" s="177" t="s">
        <v>1052</v>
      </c>
      <c r="H97" s="297">
        <v>1613823</v>
      </c>
      <c r="I97" s="297">
        <v>1613823</v>
      </c>
      <c r="J97" s="280" t="s">
        <v>2073</v>
      </c>
      <c r="L97" s="297">
        <v>0</v>
      </c>
    </row>
    <row r="98" spans="1:12" ht="25.5">
      <c r="A98" s="198">
        <v>630</v>
      </c>
      <c r="B98" s="191">
        <v>200</v>
      </c>
      <c r="C98" s="192">
        <v>200</v>
      </c>
      <c r="D98" s="192"/>
      <c r="E98" s="192"/>
      <c r="F98" s="192"/>
      <c r="G98" s="177" t="s">
        <v>1053</v>
      </c>
      <c r="H98" s="297">
        <v>115129</v>
      </c>
      <c r="I98" s="297">
        <v>115129</v>
      </c>
      <c r="J98" s="280" t="s">
        <v>2076</v>
      </c>
      <c r="L98" s="297">
        <v>0</v>
      </c>
    </row>
    <row r="99" spans="1:12" ht="25.5">
      <c r="A99" s="198">
        <v>630</v>
      </c>
      <c r="B99" s="191">
        <v>200</v>
      </c>
      <c r="C99" s="192">
        <v>300</v>
      </c>
      <c r="D99" s="192"/>
      <c r="E99" s="192"/>
      <c r="F99" s="192"/>
      <c r="G99" s="177" t="s">
        <v>1054</v>
      </c>
      <c r="H99" s="301">
        <v>0</v>
      </c>
      <c r="I99" s="297">
        <v>0</v>
      </c>
      <c r="J99" s="280" t="s">
        <v>2079</v>
      </c>
      <c r="L99" s="297">
        <v>0</v>
      </c>
    </row>
    <row r="100" spans="1:12" ht="25.5">
      <c r="A100" s="198">
        <v>630</v>
      </c>
      <c r="B100" s="191">
        <v>200</v>
      </c>
      <c r="C100" s="192">
        <v>400</v>
      </c>
      <c r="D100" s="192"/>
      <c r="E100" s="192"/>
      <c r="F100" s="192"/>
      <c r="G100" s="177" t="s">
        <v>1055</v>
      </c>
      <c r="H100" s="301">
        <v>0</v>
      </c>
      <c r="I100" s="297">
        <v>0</v>
      </c>
      <c r="J100" s="280" t="s">
        <v>264</v>
      </c>
      <c r="L100" s="297">
        <v>0</v>
      </c>
    </row>
    <row r="101" spans="1:12" ht="15">
      <c r="A101" s="198">
        <v>630</v>
      </c>
      <c r="B101" s="191">
        <v>300</v>
      </c>
      <c r="C101" s="191"/>
      <c r="D101" s="191"/>
      <c r="E101" s="191"/>
      <c r="F101" s="191"/>
      <c r="G101" s="178" t="s">
        <v>1056</v>
      </c>
      <c r="H101" s="314"/>
      <c r="I101" s="308"/>
      <c r="J101" s="280" t="s">
        <v>267</v>
      </c>
      <c r="L101" s="308" t="s">
        <v>2</v>
      </c>
    </row>
    <row r="102" spans="1:12" ht="15">
      <c r="A102" s="198">
        <v>630</v>
      </c>
      <c r="B102" s="191">
        <v>300</v>
      </c>
      <c r="C102" s="204">
        <v>100</v>
      </c>
      <c r="D102" s="204"/>
      <c r="E102" s="204"/>
      <c r="F102" s="204"/>
      <c r="G102" s="178" t="s">
        <v>1057</v>
      </c>
      <c r="H102" s="314"/>
      <c r="I102" s="308"/>
      <c r="J102" s="83"/>
      <c r="L102" s="308" t="s">
        <v>2</v>
      </c>
    </row>
    <row r="103" spans="1:12" ht="15">
      <c r="A103" s="198">
        <v>630</v>
      </c>
      <c r="B103" s="191">
        <v>300</v>
      </c>
      <c r="C103" s="204">
        <v>100</v>
      </c>
      <c r="D103" s="206">
        <v>100</v>
      </c>
      <c r="E103" s="206"/>
      <c r="F103" s="206"/>
      <c r="G103" s="177" t="s">
        <v>1039</v>
      </c>
      <c r="H103" s="315">
        <v>560000</v>
      </c>
      <c r="I103" s="298">
        <v>562113</v>
      </c>
      <c r="J103" s="83"/>
      <c r="L103" s="298">
        <v>560000</v>
      </c>
    </row>
    <row r="104" spans="1:12" ht="15">
      <c r="A104" s="198">
        <v>630</v>
      </c>
      <c r="B104" s="191">
        <v>300</v>
      </c>
      <c r="C104" s="204">
        <v>100</v>
      </c>
      <c r="D104" s="206">
        <v>200</v>
      </c>
      <c r="E104" s="206"/>
      <c r="F104" s="206"/>
      <c r="G104" s="177" t="s">
        <v>1058</v>
      </c>
      <c r="H104" s="315">
        <v>0</v>
      </c>
      <c r="I104" s="298">
        <v>0</v>
      </c>
      <c r="J104" s="83"/>
      <c r="L104" s="298">
        <v>0</v>
      </c>
    </row>
    <row r="105" spans="1:12" ht="15">
      <c r="A105" s="198">
        <v>630</v>
      </c>
      <c r="B105" s="191">
        <v>300</v>
      </c>
      <c r="C105" s="204">
        <v>100</v>
      </c>
      <c r="D105" s="206">
        <v>300</v>
      </c>
      <c r="E105" s="206"/>
      <c r="F105" s="206"/>
      <c r="G105" s="177" t="s">
        <v>1059</v>
      </c>
      <c r="H105" s="315">
        <v>0</v>
      </c>
      <c r="I105" s="298">
        <v>0</v>
      </c>
      <c r="J105" s="83"/>
      <c r="L105" s="298">
        <v>0</v>
      </c>
    </row>
    <row r="106" spans="1:12" ht="15">
      <c r="A106" s="198">
        <v>630</v>
      </c>
      <c r="B106" s="191">
        <v>300</v>
      </c>
      <c r="C106" s="204">
        <v>100</v>
      </c>
      <c r="D106" s="206">
        <v>400</v>
      </c>
      <c r="E106" s="206"/>
      <c r="F106" s="206"/>
      <c r="G106" s="177" t="s">
        <v>1443</v>
      </c>
      <c r="H106" s="315">
        <v>325000</v>
      </c>
      <c r="I106" s="298">
        <v>323068</v>
      </c>
      <c r="J106" s="83"/>
      <c r="L106" s="298">
        <v>323068</v>
      </c>
    </row>
    <row r="107" spans="1:12" ht="15">
      <c r="A107" s="198">
        <v>630</v>
      </c>
      <c r="B107" s="191">
        <v>300</v>
      </c>
      <c r="C107" s="204">
        <v>100</v>
      </c>
      <c r="D107" s="206">
        <v>500</v>
      </c>
      <c r="E107" s="206"/>
      <c r="F107" s="206"/>
      <c r="G107" s="177" t="s">
        <v>1060</v>
      </c>
      <c r="H107" s="315">
        <v>0</v>
      </c>
      <c r="I107" s="298">
        <v>0</v>
      </c>
      <c r="J107" s="83"/>
      <c r="L107" s="298">
        <v>0</v>
      </c>
    </row>
    <row r="108" spans="1:12" ht="15">
      <c r="A108" s="198">
        <v>630</v>
      </c>
      <c r="B108" s="191">
        <v>300</v>
      </c>
      <c r="C108" s="204">
        <v>100</v>
      </c>
      <c r="D108" s="206">
        <v>600</v>
      </c>
      <c r="E108" s="206"/>
      <c r="F108" s="206"/>
      <c r="G108" s="177" t="s">
        <v>1061</v>
      </c>
      <c r="H108" s="298">
        <v>40000</v>
      </c>
      <c r="I108" s="298">
        <v>40000</v>
      </c>
      <c r="J108" s="83"/>
      <c r="L108" s="298">
        <v>0</v>
      </c>
    </row>
    <row r="109" spans="1:12" ht="15">
      <c r="A109" s="198">
        <v>630</v>
      </c>
      <c r="B109" s="191">
        <v>300</v>
      </c>
      <c r="C109" s="204">
        <v>100</v>
      </c>
      <c r="D109" s="206">
        <v>900</v>
      </c>
      <c r="E109" s="206"/>
      <c r="F109" s="206"/>
      <c r="G109" s="177" t="s">
        <v>1062</v>
      </c>
      <c r="H109" s="315">
        <v>475000</v>
      </c>
      <c r="I109" s="298">
        <v>475838</v>
      </c>
      <c r="J109" s="83"/>
      <c r="L109" s="298">
        <v>475000</v>
      </c>
    </row>
    <row r="110" spans="1:12" ht="15">
      <c r="A110" s="198">
        <v>630</v>
      </c>
      <c r="B110" s="191">
        <v>300</v>
      </c>
      <c r="C110" s="204">
        <v>200</v>
      </c>
      <c r="D110" s="204"/>
      <c r="E110" s="204"/>
      <c r="F110" s="204"/>
      <c r="G110" s="178" t="s">
        <v>1063</v>
      </c>
      <c r="H110" s="314"/>
      <c r="I110" s="308"/>
      <c r="J110" s="83"/>
      <c r="L110" s="308" t="s">
        <v>2</v>
      </c>
    </row>
    <row r="111" spans="1:12" ht="15">
      <c r="A111" s="198">
        <v>630</v>
      </c>
      <c r="B111" s="191">
        <v>300</v>
      </c>
      <c r="C111" s="204">
        <v>200</v>
      </c>
      <c r="D111" s="206">
        <v>50</v>
      </c>
      <c r="E111" s="206"/>
      <c r="F111" s="206"/>
      <c r="G111" s="177" t="s">
        <v>1064</v>
      </c>
      <c r="H111" s="298">
        <v>0</v>
      </c>
      <c r="I111" s="298">
        <v>3000</v>
      </c>
      <c r="J111" s="83"/>
      <c r="L111" s="298">
        <v>0</v>
      </c>
    </row>
    <row r="112" spans="1:12" ht="15">
      <c r="A112" s="198">
        <v>630</v>
      </c>
      <c r="B112" s="191">
        <v>300</v>
      </c>
      <c r="C112" s="204">
        <v>200</v>
      </c>
      <c r="D112" s="206">
        <v>100</v>
      </c>
      <c r="E112" s="206"/>
      <c r="F112" s="206"/>
      <c r="G112" s="177" t="s">
        <v>1065</v>
      </c>
      <c r="H112" s="298">
        <v>0</v>
      </c>
      <c r="I112" s="298">
        <v>0</v>
      </c>
      <c r="J112" s="83"/>
      <c r="L112" s="298">
        <v>0</v>
      </c>
    </row>
    <row r="113" spans="1:12" ht="15">
      <c r="A113" s="198">
        <v>630</v>
      </c>
      <c r="B113" s="191">
        <v>300</v>
      </c>
      <c r="C113" s="204">
        <v>200</v>
      </c>
      <c r="D113" s="206">
        <v>150</v>
      </c>
      <c r="E113" s="206"/>
      <c r="F113" s="206"/>
      <c r="G113" s="177" t="s">
        <v>1066</v>
      </c>
      <c r="H113" s="298">
        <v>105000</v>
      </c>
      <c r="I113" s="298">
        <v>105000</v>
      </c>
      <c r="J113" s="83"/>
      <c r="L113" s="298">
        <v>0</v>
      </c>
    </row>
    <row r="114" spans="1:12" ht="15">
      <c r="A114" s="198">
        <v>630</v>
      </c>
      <c r="B114" s="191">
        <v>300</v>
      </c>
      <c r="C114" s="204">
        <v>200</v>
      </c>
      <c r="D114" s="206">
        <v>200</v>
      </c>
      <c r="E114" s="206"/>
      <c r="F114" s="206"/>
      <c r="G114" s="177" t="s">
        <v>1099</v>
      </c>
      <c r="H114" s="298">
        <v>17000</v>
      </c>
      <c r="I114" s="298">
        <v>17000</v>
      </c>
      <c r="J114" s="83"/>
      <c r="L114" s="298">
        <v>0</v>
      </c>
    </row>
    <row r="115" spans="1:12" ht="15">
      <c r="A115" s="198">
        <v>630</v>
      </c>
      <c r="B115" s="191">
        <v>300</v>
      </c>
      <c r="C115" s="204">
        <v>200</v>
      </c>
      <c r="D115" s="206">
        <v>250</v>
      </c>
      <c r="E115" s="206"/>
      <c r="F115" s="206"/>
      <c r="G115" s="177" t="s">
        <v>1100</v>
      </c>
      <c r="H115" s="298">
        <v>80000</v>
      </c>
      <c r="I115" s="298">
        <v>80000</v>
      </c>
      <c r="J115" s="83"/>
      <c r="L115" s="298">
        <v>0</v>
      </c>
    </row>
    <row r="116" spans="1:12" ht="15">
      <c r="A116" s="198">
        <v>630</v>
      </c>
      <c r="B116" s="191">
        <v>300</v>
      </c>
      <c r="C116" s="204">
        <v>200</v>
      </c>
      <c r="D116" s="206">
        <v>300</v>
      </c>
      <c r="E116" s="206"/>
      <c r="F116" s="206"/>
      <c r="G116" s="177" t="s">
        <v>1101</v>
      </c>
      <c r="H116" s="298">
        <v>45000</v>
      </c>
      <c r="I116" s="298">
        <v>45000</v>
      </c>
      <c r="J116" s="83"/>
      <c r="L116" s="298">
        <v>0</v>
      </c>
    </row>
    <row r="117" spans="1:12" ht="15">
      <c r="A117" s="198">
        <v>630</v>
      </c>
      <c r="B117" s="191">
        <v>300</v>
      </c>
      <c r="C117" s="204">
        <v>200</v>
      </c>
      <c r="D117" s="206">
        <v>350</v>
      </c>
      <c r="E117" s="206"/>
      <c r="F117" s="206"/>
      <c r="G117" s="177" t="s">
        <v>1102</v>
      </c>
      <c r="H117" s="298">
        <v>100000</v>
      </c>
      <c r="I117" s="298">
        <v>100000</v>
      </c>
      <c r="J117" s="83"/>
      <c r="L117" s="298">
        <v>0</v>
      </c>
    </row>
    <row r="118" spans="1:12" ht="15">
      <c r="A118" s="198">
        <v>630</v>
      </c>
      <c r="B118" s="191">
        <v>300</v>
      </c>
      <c r="C118" s="204">
        <v>200</v>
      </c>
      <c r="D118" s="206">
        <v>400</v>
      </c>
      <c r="E118" s="206"/>
      <c r="F118" s="206"/>
      <c r="G118" s="177" t="s">
        <v>1103</v>
      </c>
      <c r="H118" s="298">
        <v>70000</v>
      </c>
      <c r="I118" s="298">
        <v>70000</v>
      </c>
      <c r="J118" s="83"/>
      <c r="L118" s="298">
        <v>0</v>
      </c>
    </row>
    <row r="119" spans="1:12" ht="15">
      <c r="A119" s="198">
        <v>630</v>
      </c>
      <c r="B119" s="191">
        <v>300</v>
      </c>
      <c r="C119" s="204">
        <v>200</v>
      </c>
      <c r="D119" s="206">
        <v>450</v>
      </c>
      <c r="E119" s="206"/>
      <c r="F119" s="206"/>
      <c r="G119" s="177" t="s">
        <v>1104</v>
      </c>
      <c r="H119" s="298">
        <v>400000</v>
      </c>
      <c r="I119" s="298">
        <v>400000</v>
      </c>
      <c r="J119" s="83"/>
      <c r="L119" s="298">
        <v>0</v>
      </c>
    </row>
    <row r="120" spans="1:12" ht="15">
      <c r="A120" s="198">
        <v>630</v>
      </c>
      <c r="B120" s="191">
        <v>300</v>
      </c>
      <c r="C120" s="204">
        <v>200</v>
      </c>
      <c r="D120" s="206">
        <v>500</v>
      </c>
      <c r="E120" s="206"/>
      <c r="F120" s="206"/>
      <c r="G120" s="177" t="s">
        <v>1105</v>
      </c>
      <c r="H120" s="298">
        <v>100000</v>
      </c>
      <c r="I120" s="298">
        <v>100000</v>
      </c>
      <c r="J120" s="83"/>
      <c r="L120" s="298">
        <v>0</v>
      </c>
    </row>
    <row r="121" spans="1:12" ht="15">
      <c r="A121" s="198">
        <v>630</v>
      </c>
      <c r="B121" s="191">
        <v>300</v>
      </c>
      <c r="C121" s="204">
        <v>200</v>
      </c>
      <c r="D121" s="206">
        <v>550</v>
      </c>
      <c r="E121" s="206"/>
      <c r="F121" s="206"/>
      <c r="G121" s="177" t="s">
        <v>1106</v>
      </c>
      <c r="H121" s="298">
        <v>72000</v>
      </c>
      <c r="I121" s="298">
        <v>72000</v>
      </c>
      <c r="J121" s="83"/>
      <c r="L121" s="298">
        <v>0</v>
      </c>
    </row>
    <row r="122" spans="1:12" ht="15">
      <c r="A122" s="198">
        <v>630</v>
      </c>
      <c r="B122" s="191">
        <v>300</v>
      </c>
      <c r="C122" s="204">
        <v>200</v>
      </c>
      <c r="D122" s="206">
        <v>600</v>
      </c>
      <c r="E122" s="206"/>
      <c r="F122" s="206"/>
      <c r="G122" s="177" t="s">
        <v>1107</v>
      </c>
      <c r="H122" s="298">
        <v>150000</v>
      </c>
      <c r="I122" s="298">
        <v>150000</v>
      </c>
      <c r="J122" s="83"/>
      <c r="L122" s="298">
        <v>0</v>
      </c>
    </row>
    <row r="123" spans="1:12" ht="15">
      <c r="A123" s="198">
        <v>630</v>
      </c>
      <c r="B123" s="191">
        <v>300</v>
      </c>
      <c r="C123" s="204">
        <v>200</v>
      </c>
      <c r="D123" s="206">
        <v>650</v>
      </c>
      <c r="E123" s="206"/>
      <c r="F123" s="206"/>
      <c r="G123" s="177" t="s">
        <v>1108</v>
      </c>
      <c r="H123" s="298">
        <v>350000</v>
      </c>
      <c r="I123" s="298">
        <v>350000</v>
      </c>
      <c r="J123" s="83"/>
      <c r="L123" s="298">
        <v>0</v>
      </c>
    </row>
    <row r="124" spans="1:12" ht="15">
      <c r="A124" s="198">
        <v>630</v>
      </c>
      <c r="B124" s="191">
        <v>300</v>
      </c>
      <c r="C124" s="204">
        <v>200</v>
      </c>
      <c r="D124" s="206">
        <v>700</v>
      </c>
      <c r="E124" s="206"/>
      <c r="F124" s="206"/>
      <c r="G124" s="177" t="s">
        <v>1109</v>
      </c>
      <c r="H124" s="298">
        <v>125000</v>
      </c>
      <c r="I124" s="298">
        <v>125000</v>
      </c>
      <c r="J124" s="83"/>
      <c r="L124" s="298">
        <v>0</v>
      </c>
    </row>
    <row r="125" spans="1:12" ht="15">
      <c r="A125" s="198">
        <v>630</v>
      </c>
      <c r="B125" s="191">
        <v>300</v>
      </c>
      <c r="C125" s="204">
        <v>200</v>
      </c>
      <c r="D125" s="204">
        <v>750</v>
      </c>
      <c r="E125" s="204"/>
      <c r="F125" s="204"/>
      <c r="G125" s="178" t="s">
        <v>1110</v>
      </c>
      <c r="H125" s="314"/>
      <c r="I125" s="308"/>
      <c r="J125" s="83"/>
      <c r="L125" s="308" t="s">
        <v>2</v>
      </c>
    </row>
    <row r="126" spans="1:12" ht="15">
      <c r="A126" s="198">
        <v>630</v>
      </c>
      <c r="B126" s="191">
        <v>300</v>
      </c>
      <c r="C126" s="204">
        <v>200</v>
      </c>
      <c r="D126" s="204">
        <v>750</v>
      </c>
      <c r="E126" s="206">
        <v>10</v>
      </c>
      <c r="F126" s="206"/>
      <c r="G126" s="177" t="s">
        <v>745</v>
      </c>
      <c r="H126" s="298">
        <v>0</v>
      </c>
      <c r="I126" s="298">
        <v>1000</v>
      </c>
      <c r="J126" s="83"/>
      <c r="L126" s="298">
        <v>0</v>
      </c>
    </row>
    <row r="127" spans="1:12" ht="15">
      <c r="A127" s="198">
        <v>630</v>
      </c>
      <c r="B127" s="191">
        <v>300</v>
      </c>
      <c r="C127" s="204">
        <v>200</v>
      </c>
      <c r="D127" s="204">
        <v>750</v>
      </c>
      <c r="E127" s="206">
        <v>20</v>
      </c>
      <c r="F127" s="206"/>
      <c r="G127" s="177" t="s">
        <v>746</v>
      </c>
      <c r="H127" s="298">
        <v>1000</v>
      </c>
      <c r="I127" s="298">
        <v>1000</v>
      </c>
      <c r="J127" s="83"/>
      <c r="L127" s="298">
        <v>0</v>
      </c>
    </row>
    <row r="128" spans="1:12" ht="15">
      <c r="A128" s="198">
        <v>630</v>
      </c>
      <c r="B128" s="191">
        <v>300</v>
      </c>
      <c r="C128" s="204">
        <v>200</v>
      </c>
      <c r="D128" s="206">
        <v>900</v>
      </c>
      <c r="E128" s="206"/>
      <c r="F128" s="206"/>
      <c r="G128" s="177" t="s">
        <v>747</v>
      </c>
      <c r="H128" s="298">
        <v>140000</v>
      </c>
      <c r="I128" s="298">
        <v>140000</v>
      </c>
      <c r="J128" s="83"/>
      <c r="L128" s="298">
        <v>0</v>
      </c>
    </row>
    <row r="129" spans="1:12" ht="15">
      <c r="A129" s="198">
        <v>630</v>
      </c>
      <c r="B129" s="191">
        <v>300</v>
      </c>
      <c r="C129" s="206">
        <v>300</v>
      </c>
      <c r="D129" s="206"/>
      <c r="E129" s="206"/>
      <c r="F129" s="206"/>
      <c r="G129" s="177" t="s">
        <v>748</v>
      </c>
      <c r="H129" s="298">
        <v>0</v>
      </c>
      <c r="I129" s="298">
        <v>0</v>
      </c>
      <c r="J129" s="83"/>
      <c r="L129" s="298">
        <v>0</v>
      </c>
    </row>
    <row r="130" spans="1:12" ht="15">
      <c r="A130" s="198">
        <v>630</v>
      </c>
      <c r="B130" s="191">
        <v>300</v>
      </c>
      <c r="C130" s="206">
        <v>400</v>
      </c>
      <c r="D130" s="206"/>
      <c r="E130" s="206"/>
      <c r="F130" s="206"/>
      <c r="G130" s="177" t="s">
        <v>749</v>
      </c>
      <c r="H130" s="298">
        <v>88000</v>
      </c>
      <c r="I130" s="298">
        <v>88000</v>
      </c>
      <c r="J130" s="83"/>
      <c r="L130" s="298">
        <v>88000</v>
      </c>
    </row>
    <row r="131" spans="1:12" ht="15">
      <c r="A131" s="198">
        <v>630</v>
      </c>
      <c r="B131" s="191">
        <v>300</v>
      </c>
      <c r="C131" s="206">
        <v>500</v>
      </c>
      <c r="D131" s="206"/>
      <c r="E131" s="206"/>
      <c r="F131" s="206"/>
      <c r="G131" s="177" t="s">
        <v>750</v>
      </c>
      <c r="H131" s="298">
        <v>60000</v>
      </c>
      <c r="I131" s="298">
        <v>60000</v>
      </c>
      <c r="J131" s="83"/>
      <c r="L131" s="298">
        <v>60000</v>
      </c>
    </row>
    <row r="132" spans="1:12" ht="15">
      <c r="A132" s="198">
        <v>630</v>
      </c>
      <c r="B132" s="191">
        <v>300</v>
      </c>
      <c r="C132" s="206">
        <v>600</v>
      </c>
      <c r="D132" s="206"/>
      <c r="E132" s="206"/>
      <c r="F132" s="206"/>
      <c r="G132" s="177" t="s">
        <v>751</v>
      </c>
      <c r="H132" s="298">
        <v>0</v>
      </c>
      <c r="I132" s="298">
        <v>0</v>
      </c>
      <c r="J132" s="83"/>
      <c r="L132" s="298">
        <v>0</v>
      </c>
    </row>
    <row r="133" spans="1:12" ht="15">
      <c r="A133" s="198">
        <v>630</v>
      </c>
      <c r="B133" s="191">
        <v>300</v>
      </c>
      <c r="C133" s="206">
        <v>700</v>
      </c>
      <c r="D133" s="206"/>
      <c r="E133" s="206"/>
      <c r="F133" s="206"/>
      <c r="G133" s="177" t="s">
        <v>752</v>
      </c>
      <c r="H133" s="298">
        <v>155000</v>
      </c>
      <c r="I133" s="298">
        <v>153457</v>
      </c>
      <c r="J133" s="83"/>
      <c r="L133" s="298">
        <v>128457</v>
      </c>
    </row>
    <row r="134" spans="1:12" ht="15">
      <c r="A134" s="198">
        <v>630</v>
      </c>
      <c r="B134" s="191">
        <v>300</v>
      </c>
      <c r="C134" s="206">
        <v>800</v>
      </c>
      <c r="D134" s="206"/>
      <c r="E134" s="206"/>
      <c r="F134" s="206"/>
      <c r="G134" s="177" t="s">
        <v>753</v>
      </c>
      <c r="H134" s="315">
        <v>0</v>
      </c>
      <c r="I134" s="298">
        <v>0</v>
      </c>
      <c r="J134" s="83"/>
      <c r="L134" s="298">
        <v>0</v>
      </c>
    </row>
    <row r="135" spans="1:12" ht="15">
      <c r="A135" s="198">
        <v>630</v>
      </c>
      <c r="B135" s="191">
        <v>300</v>
      </c>
      <c r="C135" s="204">
        <v>900</v>
      </c>
      <c r="D135" s="204"/>
      <c r="E135" s="204"/>
      <c r="F135" s="204"/>
      <c r="G135" s="178" t="s">
        <v>754</v>
      </c>
      <c r="H135" s="314"/>
      <c r="I135" s="308"/>
      <c r="J135" s="83"/>
      <c r="L135" s="308" t="s">
        <v>2</v>
      </c>
    </row>
    <row r="136" spans="1:12" ht="15">
      <c r="A136" s="198">
        <v>630</v>
      </c>
      <c r="B136" s="191">
        <v>300</v>
      </c>
      <c r="C136" s="204">
        <v>900</v>
      </c>
      <c r="D136" s="206">
        <v>100</v>
      </c>
      <c r="E136" s="206"/>
      <c r="F136" s="206"/>
      <c r="G136" s="177" t="s">
        <v>755</v>
      </c>
      <c r="H136" s="315">
        <v>0</v>
      </c>
      <c r="I136" s="298">
        <v>0</v>
      </c>
      <c r="J136" s="83"/>
      <c r="L136" s="298">
        <v>0</v>
      </c>
    </row>
    <row r="137" spans="1:12" ht="15">
      <c r="A137" s="198">
        <v>630</v>
      </c>
      <c r="B137" s="191">
        <v>300</v>
      </c>
      <c r="C137" s="204">
        <v>900</v>
      </c>
      <c r="D137" s="206">
        <v>900</v>
      </c>
      <c r="E137" s="206"/>
      <c r="F137" s="206"/>
      <c r="G137" s="177" t="s">
        <v>756</v>
      </c>
      <c r="H137" s="298">
        <v>0</v>
      </c>
      <c r="I137" s="298">
        <v>0</v>
      </c>
      <c r="J137" s="83"/>
      <c r="L137" s="298">
        <v>0</v>
      </c>
    </row>
    <row r="138" spans="1:12" ht="15">
      <c r="A138" s="198">
        <v>630</v>
      </c>
      <c r="B138" s="191">
        <v>400</v>
      </c>
      <c r="C138" s="204"/>
      <c r="D138" s="191"/>
      <c r="E138" s="191"/>
      <c r="F138" s="191"/>
      <c r="G138" s="178" t="s">
        <v>757</v>
      </c>
      <c r="H138" s="314"/>
      <c r="I138" s="308"/>
      <c r="J138" s="280"/>
      <c r="L138" s="308" t="s">
        <v>2</v>
      </c>
    </row>
    <row r="139" spans="1:12" ht="15">
      <c r="A139" s="198">
        <v>630</v>
      </c>
      <c r="B139" s="191">
        <v>400</v>
      </c>
      <c r="C139" s="192">
        <v>100</v>
      </c>
      <c r="D139" s="192"/>
      <c r="E139" s="192"/>
      <c r="F139" s="192"/>
      <c r="G139" s="177" t="s">
        <v>758</v>
      </c>
      <c r="H139" s="301">
        <v>466000</v>
      </c>
      <c r="I139" s="297">
        <v>466091</v>
      </c>
      <c r="J139" s="280" t="s">
        <v>273</v>
      </c>
      <c r="L139" s="297">
        <v>466000</v>
      </c>
    </row>
    <row r="140" spans="1:12" ht="15">
      <c r="A140" s="198">
        <v>630</v>
      </c>
      <c r="B140" s="191">
        <v>400</v>
      </c>
      <c r="C140" s="192">
        <v>200</v>
      </c>
      <c r="D140" s="192"/>
      <c r="E140" s="192"/>
      <c r="F140" s="192"/>
      <c r="G140" s="177" t="s">
        <v>759</v>
      </c>
      <c r="H140" s="297">
        <v>2625000</v>
      </c>
      <c r="I140" s="297">
        <v>2625635</v>
      </c>
      <c r="J140" s="280" t="s">
        <v>276</v>
      </c>
      <c r="L140" s="297">
        <v>2275635</v>
      </c>
    </row>
    <row r="141" spans="1:12" ht="15">
      <c r="A141" s="198">
        <v>630</v>
      </c>
      <c r="B141" s="191">
        <v>400</v>
      </c>
      <c r="C141" s="192">
        <v>300</v>
      </c>
      <c r="D141" s="192"/>
      <c r="E141" s="192"/>
      <c r="F141" s="192"/>
      <c r="G141" s="177" t="s">
        <v>760</v>
      </c>
      <c r="H141" s="301">
        <v>0</v>
      </c>
      <c r="I141" s="297">
        <v>0</v>
      </c>
      <c r="J141" s="280" t="s">
        <v>803</v>
      </c>
      <c r="L141" s="297">
        <v>0</v>
      </c>
    </row>
    <row r="142" spans="1:12" ht="25.5">
      <c r="A142" s="198">
        <v>630</v>
      </c>
      <c r="B142" s="191">
        <v>400</v>
      </c>
      <c r="C142" s="192">
        <v>400</v>
      </c>
      <c r="D142" s="192"/>
      <c r="E142" s="192"/>
      <c r="F142" s="192"/>
      <c r="G142" s="177" t="s">
        <v>761</v>
      </c>
      <c r="H142" s="301">
        <v>90000</v>
      </c>
      <c r="I142" s="297">
        <v>89120</v>
      </c>
      <c r="J142" s="280" t="s">
        <v>2083</v>
      </c>
      <c r="L142" s="297">
        <v>89120</v>
      </c>
    </row>
    <row r="143" spans="1:12" ht="25.5">
      <c r="A143" s="198">
        <v>630</v>
      </c>
      <c r="B143" s="191">
        <v>400</v>
      </c>
      <c r="C143" s="192">
        <v>500</v>
      </c>
      <c r="D143" s="192"/>
      <c r="E143" s="192"/>
      <c r="F143" s="192"/>
      <c r="G143" s="177" t="s">
        <v>762</v>
      </c>
      <c r="H143" s="301">
        <v>308111</v>
      </c>
      <c r="I143" s="297">
        <v>175794</v>
      </c>
      <c r="J143" s="280" t="s">
        <v>2086</v>
      </c>
      <c r="L143" s="297">
        <v>308111</v>
      </c>
    </row>
    <row r="144" spans="1:12" ht="15">
      <c r="A144" s="198">
        <v>630</v>
      </c>
      <c r="B144" s="191">
        <v>400</v>
      </c>
      <c r="C144" s="192">
        <v>600</v>
      </c>
      <c r="D144" s="192"/>
      <c r="E144" s="192"/>
      <c r="F144" s="192"/>
      <c r="G144" s="177" t="s">
        <v>763</v>
      </c>
      <c r="H144" s="301">
        <v>0</v>
      </c>
      <c r="I144" s="297">
        <v>0</v>
      </c>
      <c r="J144" s="280" t="s">
        <v>2089</v>
      </c>
      <c r="L144" s="297">
        <v>0</v>
      </c>
    </row>
    <row r="145" spans="1:12" ht="25.5">
      <c r="A145" s="198">
        <v>630</v>
      </c>
      <c r="B145" s="191">
        <v>400</v>
      </c>
      <c r="C145" s="192">
        <v>700</v>
      </c>
      <c r="D145" s="192"/>
      <c r="E145" s="192"/>
      <c r="F145" s="192"/>
      <c r="G145" s="177" t="s">
        <v>764</v>
      </c>
      <c r="H145" s="301">
        <v>0</v>
      </c>
      <c r="I145" s="297">
        <v>0</v>
      </c>
      <c r="J145" s="280" t="s">
        <v>2092</v>
      </c>
      <c r="L145" s="297">
        <v>0</v>
      </c>
    </row>
    <row r="146" spans="1:12" s="78" customFormat="1" ht="15">
      <c r="A146" s="185">
        <v>640</v>
      </c>
      <c r="B146" s="186">
        <v>0</v>
      </c>
      <c r="C146" s="186">
        <v>0</v>
      </c>
      <c r="D146" s="186">
        <v>0</v>
      </c>
      <c r="E146" s="186">
        <v>0</v>
      </c>
      <c r="F146" s="186">
        <v>0</v>
      </c>
      <c r="G146" s="270" t="s">
        <v>765</v>
      </c>
      <c r="H146" s="313"/>
      <c r="I146" s="307"/>
      <c r="J146" s="271"/>
      <c r="L146" s="307" t="s">
        <v>2</v>
      </c>
    </row>
    <row r="147" spans="1:12" ht="15">
      <c r="A147" s="198">
        <v>640</v>
      </c>
      <c r="B147" s="192">
        <v>100</v>
      </c>
      <c r="C147" s="192"/>
      <c r="D147" s="192"/>
      <c r="E147" s="192"/>
      <c r="F147" s="192"/>
      <c r="G147" s="177" t="s">
        <v>766</v>
      </c>
      <c r="H147" s="301">
        <v>42000</v>
      </c>
      <c r="I147" s="297">
        <v>42000</v>
      </c>
      <c r="J147" s="280" t="s">
        <v>2098</v>
      </c>
      <c r="L147" s="297">
        <v>0</v>
      </c>
    </row>
    <row r="148" spans="1:12" ht="15">
      <c r="A148" s="198">
        <v>640</v>
      </c>
      <c r="B148" s="191">
        <v>200</v>
      </c>
      <c r="C148" s="191"/>
      <c r="D148" s="191"/>
      <c r="E148" s="191"/>
      <c r="F148" s="191"/>
      <c r="G148" s="178" t="s">
        <v>262</v>
      </c>
      <c r="H148" s="314"/>
      <c r="I148" s="308"/>
      <c r="J148" s="280"/>
      <c r="L148" s="308" t="s">
        <v>2</v>
      </c>
    </row>
    <row r="149" spans="1:12" ht="25.5">
      <c r="A149" s="198">
        <v>640</v>
      </c>
      <c r="B149" s="191">
        <v>200</v>
      </c>
      <c r="C149" s="192">
        <v>100</v>
      </c>
      <c r="D149" s="192"/>
      <c r="E149" s="192"/>
      <c r="F149" s="192"/>
      <c r="G149" s="177" t="s">
        <v>263</v>
      </c>
      <c r="H149" s="297">
        <v>166000</v>
      </c>
      <c r="I149" s="297">
        <v>166061</v>
      </c>
      <c r="J149" s="280" t="s">
        <v>2104</v>
      </c>
      <c r="L149" s="297">
        <v>66061</v>
      </c>
    </row>
    <row r="150" spans="1:12" ht="15">
      <c r="A150" s="198">
        <v>640</v>
      </c>
      <c r="B150" s="191">
        <v>200</v>
      </c>
      <c r="C150" s="192">
        <v>200</v>
      </c>
      <c r="D150" s="192"/>
      <c r="E150" s="192"/>
      <c r="F150" s="192"/>
      <c r="G150" s="177" t="s">
        <v>1128</v>
      </c>
      <c r="H150" s="301">
        <v>0</v>
      </c>
      <c r="I150" s="297">
        <v>0</v>
      </c>
      <c r="J150" s="280" t="s">
        <v>2107</v>
      </c>
      <c r="L150" s="297">
        <v>0</v>
      </c>
    </row>
    <row r="151" spans="1:12" ht="15">
      <c r="A151" s="198">
        <v>640</v>
      </c>
      <c r="B151" s="191">
        <v>300</v>
      </c>
      <c r="C151" s="191"/>
      <c r="D151" s="191"/>
      <c r="E151" s="191"/>
      <c r="F151" s="191"/>
      <c r="G151" s="178" t="s">
        <v>1129</v>
      </c>
      <c r="H151" s="314"/>
      <c r="I151" s="308"/>
      <c r="J151" s="280"/>
      <c r="L151" s="308" t="s">
        <v>2</v>
      </c>
    </row>
    <row r="152" spans="1:12" ht="25.5">
      <c r="A152" s="198">
        <v>640</v>
      </c>
      <c r="B152" s="191">
        <v>300</v>
      </c>
      <c r="C152" s="192">
        <v>100</v>
      </c>
      <c r="D152" s="192"/>
      <c r="E152" s="192"/>
      <c r="F152" s="192"/>
      <c r="G152" s="177" t="s">
        <v>1130</v>
      </c>
      <c r="H152" s="297">
        <v>100000</v>
      </c>
      <c r="I152" s="297">
        <v>99105</v>
      </c>
      <c r="J152" s="280" t="s">
        <v>363</v>
      </c>
      <c r="L152" s="297">
        <v>99105</v>
      </c>
    </row>
    <row r="153" spans="1:12" ht="25.5">
      <c r="A153" s="198">
        <v>640</v>
      </c>
      <c r="B153" s="191">
        <v>300</v>
      </c>
      <c r="C153" s="192">
        <v>200</v>
      </c>
      <c r="D153" s="192"/>
      <c r="E153" s="192"/>
      <c r="F153" s="192"/>
      <c r="G153" s="177" t="s">
        <v>1131</v>
      </c>
      <c r="H153" s="301">
        <v>0</v>
      </c>
      <c r="I153" s="297">
        <v>0</v>
      </c>
      <c r="J153" s="280" t="s">
        <v>366</v>
      </c>
      <c r="L153" s="297">
        <v>0</v>
      </c>
    </row>
    <row r="154" spans="1:12" ht="25.5">
      <c r="A154" s="198">
        <v>640</v>
      </c>
      <c r="B154" s="191">
        <v>300</v>
      </c>
      <c r="C154" s="191">
        <v>300</v>
      </c>
      <c r="D154" s="191"/>
      <c r="E154" s="191"/>
      <c r="F154" s="191"/>
      <c r="G154" s="178" t="s">
        <v>389</v>
      </c>
      <c r="H154" s="314"/>
      <c r="I154" s="308"/>
      <c r="J154" s="280" t="s">
        <v>369</v>
      </c>
      <c r="L154" s="308" t="s">
        <v>2</v>
      </c>
    </row>
    <row r="155" spans="1:12" ht="15">
      <c r="A155" s="198">
        <v>640</v>
      </c>
      <c r="B155" s="191">
        <v>300</v>
      </c>
      <c r="C155" s="192">
        <v>300</v>
      </c>
      <c r="D155" s="206">
        <v>100</v>
      </c>
      <c r="E155" s="206"/>
      <c r="F155" s="206"/>
      <c r="G155" s="177" t="s">
        <v>748</v>
      </c>
      <c r="H155" s="298">
        <v>380242</v>
      </c>
      <c r="I155" s="298">
        <v>110000</v>
      </c>
      <c r="J155" s="83"/>
      <c r="L155" s="298">
        <v>338108</v>
      </c>
    </row>
    <row r="156" spans="1:12" ht="15">
      <c r="A156" s="198">
        <v>640</v>
      </c>
      <c r="B156" s="191">
        <v>300</v>
      </c>
      <c r="C156" s="192">
        <v>300</v>
      </c>
      <c r="D156" s="206">
        <v>200</v>
      </c>
      <c r="E156" s="206"/>
      <c r="F156" s="206"/>
      <c r="G156" s="177" t="s">
        <v>390</v>
      </c>
      <c r="H156" s="298">
        <v>39500</v>
      </c>
      <c r="I156" s="298">
        <v>27645</v>
      </c>
      <c r="J156" s="83"/>
      <c r="L156" s="298">
        <v>17646</v>
      </c>
    </row>
    <row r="157" spans="1:12" ht="15">
      <c r="A157" s="198">
        <v>640</v>
      </c>
      <c r="B157" s="191">
        <v>300</v>
      </c>
      <c r="C157" s="192">
        <v>300</v>
      </c>
      <c r="D157" s="206">
        <v>900</v>
      </c>
      <c r="E157" s="206"/>
      <c r="F157" s="206"/>
      <c r="G157" s="177" t="s">
        <v>391</v>
      </c>
      <c r="H157" s="298">
        <v>136276</v>
      </c>
      <c r="I157" s="298">
        <v>162527</v>
      </c>
      <c r="J157" s="83"/>
      <c r="L157" s="298">
        <v>200946</v>
      </c>
    </row>
    <row r="158" spans="1:12" ht="15">
      <c r="A158" s="198">
        <v>640</v>
      </c>
      <c r="B158" s="191">
        <v>400</v>
      </c>
      <c r="C158" s="191"/>
      <c r="D158" s="191"/>
      <c r="E158" s="191"/>
      <c r="F158" s="191"/>
      <c r="G158" s="178" t="s">
        <v>392</v>
      </c>
      <c r="H158" s="314"/>
      <c r="I158" s="308"/>
      <c r="J158" s="280"/>
      <c r="L158" s="308" t="s">
        <v>2</v>
      </c>
    </row>
    <row r="159" spans="1:12" ht="25.5">
      <c r="A159" s="198">
        <v>640</v>
      </c>
      <c r="B159" s="191">
        <v>400</v>
      </c>
      <c r="C159" s="192">
        <v>100</v>
      </c>
      <c r="D159" s="192"/>
      <c r="E159" s="192"/>
      <c r="F159" s="192"/>
      <c r="G159" s="177" t="s">
        <v>393</v>
      </c>
      <c r="H159" s="297">
        <v>310000</v>
      </c>
      <c r="I159" s="297">
        <v>309674</v>
      </c>
      <c r="J159" s="280" t="s">
        <v>2128</v>
      </c>
      <c r="L159" s="297">
        <v>9674</v>
      </c>
    </row>
    <row r="160" spans="1:12" ht="15">
      <c r="A160" s="198">
        <v>640</v>
      </c>
      <c r="B160" s="191">
        <v>400</v>
      </c>
      <c r="C160" s="192">
        <v>200</v>
      </c>
      <c r="D160" s="192"/>
      <c r="E160" s="192"/>
      <c r="F160" s="192"/>
      <c r="G160" s="177" t="s">
        <v>394</v>
      </c>
      <c r="H160" s="301">
        <v>0</v>
      </c>
      <c r="I160" s="297">
        <v>13000</v>
      </c>
      <c r="J160" s="280" t="s">
        <v>2131</v>
      </c>
      <c r="L160" s="297">
        <v>0</v>
      </c>
    </row>
    <row r="161" spans="1:12" ht="15">
      <c r="A161" s="198">
        <v>640</v>
      </c>
      <c r="B161" s="191">
        <v>400</v>
      </c>
      <c r="C161" s="191">
        <v>300</v>
      </c>
      <c r="D161" s="191"/>
      <c r="E161" s="191"/>
      <c r="F161" s="191"/>
      <c r="G161" s="178" t="s">
        <v>395</v>
      </c>
      <c r="H161" s="314"/>
      <c r="I161" s="308"/>
      <c r="J161" s="280" t="s">
        <v>2134</v>
      </c>
      <c r="L161" s="308" t="s">
        <v>2</v>
      </c>
    </row>
    <row r="162" spans="1:12" ht="15">
      <c r="A162" s="198">
        <v>640</v>
      </c>
      <c r="B162" s="191">
        <v>400</v>
      </c>
      <c r="C162" s="191">
        <v>300</v>
      </c>
      <c r="D162" s="206">
        <v>100</v>
      </c>
      <c r="E162" s="206"/>
      <c r="F162" s="206"/>
      <c r="G162" s="177" t="s">
        <v>396</v>
      </c>
      <c r="H162" s="315">
        <v>0</v>
      </c>
      <c r="I162" s="298">
        <v>0</v>
      </c>
      <c r="J162" s="83"/>
      <c r="L162" s="298">
        <v>0</v>
      </c>
    </row>
    <row r="163" spans="1:12" ht="15">
      <c r="A163" s="198">
        <v>640</v>
      </c>
      <c r="B163" s="191">
        <v>400</v>
      </c>
      <c r="C163" s="191">
        <v>300</v>
      </c>
      <c r="D163" s="206">
        <v>200</v>
      </c>
      <c r="E163" s="206"/>
      <c r="F163" s="206"/>
      <c r="G163" s="177" t="s">
        <v>397</v>
      </c>
      <c r="H163" s="315">
        <v>0</v>
      </c>
      <c r="I163" s="298">
        <v>0</v>
      </c>
      <c r="J163" s="83"/>
      <c r="L163" s="298">
        <v>0</v>
      </c>
    </row>
    <row r="164" spans="1:12" ht="15">
      <c r="A164" s="198">
        <v>640</v>
      </c>
      <c r="B164" s="191">
        <v>400</v>
      </c>
      <c r="C164" s="191">
        <v>300</v>
      </c>
      <c r="D164" s="206">
        <v>300</v>
      </c>
      <c r="E164" s="206"/>
      <c r="F164" s="206"/>
      <c r="G164" s="177" t="s">
        <v>398</v>
      </c>
      <c r="H164" s="298">
        <v>500000</v>
      </c>
      <c r="I164" s="298">
        <v>500000</v>
      </c>
      <c r="J164" s="83"/>
      <c r="L164" s="298">
        <v>0</v>
      </c>
    </row>
    <row r="165" spans="1:12" ht="15">
      <c r="A165" s="198">
        <v>640</v>
      </c>
      <c r="B165" s="191">
        <v>400</v>
      </c>
      <c r="C165" s="191">
        <v>300</v>
      </c>
      <c r="D165" s="206">
        <v>400</v>
      </c>
      <c r="E165" s="206"/>
      <c r="F165" s="206"/>
      <c r="G165" s="177" t="s">
        <v>399</v>
      </c>
      <c r="H165" s="298">
        <v>0</v>
      </c>
      <c r="I165" s="298">
        <v>0</v>
      </c>
      <c r="J165" s="83"/>
      <c r="L165" s="298">
        <v>0</v>
      </c>
    </row>
    <row r="166" spans="1:12" ht="15">
      <c r="A166" s="198">
        <v>640</v>
      </c>
      <c r="B166" s="191">
        <v>400</v>
      </c>
      <c r="C166" s="191">
        <v>300</v>
      </c>
      <c r="D166" s="206">
        <v>500</v>
      </c>
      <c r="E166" s="206"/>
      <c r="F166" s="206"/>
      <c r="G166" s="177" t="s">
        <v>400</v>
      </c>
      <c r="H166" s="298">
        <v>0</v>
      </c>
      <c r="I166" s="298">
        <v>0</v>
      </c>
      <c r="J166" s="83"/>
      <c r="L166" s="298">
        <v>0</v>
      </c>
    </row>
    <row r="167" spans="1:12" ht="15">
      <c r="A167" s="198">
        <v>640</v>
      </c>
      <c r="B167" s="191">
        <v>400</v>
      </c>
      <c r="C167" s="191">
        <v>300</v>
      </c>
      <c r="D167" s="206">
        <v>900</v>
      </c>
      <c r="E167" s="206"/>
      <c r="F167" s="206"/>
      <c r="G167" s="177" t="s">
        <v>395</v>
      </c>
      <c r="H167" s="298">
        <v>730000</v>
      </c>
      <c r="I167" s="298">
        <v>729912</v>
      </c>
      <c r="J167" s="83"/>
      <c r="L167" s="298">
        <v>544912</v>
      </c>
    </row>
    <row r="168" spans="1:12" ht="15">
      <c r="A168" s="198">
        <v>640</v>
      </c>
      <c r="B168" s="191">
        <v>500</v>
      </c>
      <c r="C168" s="191"/>
      <c r="D168" s="191"/>
      <c r="E168" s="191"/>
      <c r="F168" s="191"/>
      <c r="G168" s="178" t="s">
        <v>401</v>
      </c>
      <c r="H168" s="314"/>
      <c r="I168" s="308"/>
      <c r="J168" s="280"/>
      <c r="L168" s="308" t="s">
        <v>2</v>
      </c>
    </row>
    <row r="169" spans="1:12" ht="15">
      <c r="A169" s="198">
        <v>640</v>
      </c>
      <c r="B169" s="191">
        <v>500</v>
      </c>
      <c r="C169" s="191">
        <v>100</v>
      </c>
      <c r="D169" s="191"/>
      <c r="E169" s="191"/>
      <c r="F169" s="191"/>
      <c r="G169" s="178" t="s">
        <v>402</v>
      </c>
      <c r="H169" s="314"/>
      <c r="I169" s="308"/>
      <c r="J169" s="280"/>
      <c r="L169" s="308" t="s">
        <v>2</v>
      </c>
    </row>
    <row r="170" spans="1:12" ht="15">
      <c r="A170" s="198">
        <v>640</v>
      </c>
      <c r="B170" s="191">
        <v>500</v>
      </c>
      <c r="C170" s="191">
        <v>100</v>
      </c>
      <c r="D170" s="192">
        <v>100</v>
      </c>
      <c r="E170" s="192"/>
      <c r="F170" s="192"/>
      <c r="G170" s="177" t="s">
        <v>403</v>
      </c>
      <c r="H170" s="301">
        <v>0</v>
      </c>
      <c r="I170" s="297">
        <v>0</v>
      </c>
      <c r="J170" s="280" t="s">
        <v>2142</v>
      </c>
      <c r="L170" s="297">
        <v>0</v>
      </c>
    </row>
    <row r="171" spans="1:12" ht="15">
      <c r="A171" s="198">
        <v>640</v>
      </c>
      <c r="B171" s="191">
        <v>500</v>
      </c>
      <c r="C171" s="191">
        <v>100</v>
      </c>
      <c r="D171" s="192">
        <v>200</v>
      </c>
      <c r="E171" s="192"/>
      <c r="F171" s="192"/>
      <c r="G171" s="177" t="s">
        <v>404</v>
      </c>
      <c r="H171" s="301">
        <v>0</v>
      </c>
      <c r="I171" s="297">
        <v>0</v>
      </c>
      <c r="J171" s="280" t="s">
        <v>2144</v>
      </c>
      <c r="L171" s="297">
        <v>0</v>
      </c>
    </row>
    <row r="172" spans="1:12" ht="15">
      <c r="A172" s="198">
        <v>640</v>
      </c>
      <c r="B172" s="191">
        <v>500</v>
      </c>
      <c r="C172" s="191">
        <v>100</v>
      </c>
      <c r="D172" s="192">
        <v>300</v>
      </c>
      <c r="E172" s="192"/>
      <c r="F172" s="192"/>
      <c r="G172" s="177" t="s">
        <v>405</v>
      </c>
      <c r="H172" s="301">
        <v>1733000</v>
      </c>
      <c r="I172" s="297">
        <v>1733000</v>
      </c>
      <c r="J172" s="280" t="s">
        <v>2146</v>
      </c>
      <c r="L172" s="297">
        <v>0</v>
      </c>
    </row>
    <row r="173" spans="1:12" ht="15">
      <c r="A173" s="198">
        <v>640</v>
      </c>
      <c r="B173" s="191">
        <v>500</v>
      </c>
      <c r="C173" s="191">
        <v>200</v>
      </c>
      <c r="D173" s="191"/>
      <c r="E173" s="191"/>
      <c r="F173" s="191"/>
      <c r="G173" s="178" t="s">
        <v>406</v>
      </c>
      <c r="H173" s="314"/>
      <c r="I173" s="308"/>
      <c r="J173" s="280" t="s">
        <v>2148</v>
      </c>
      <c r="L173" s="308" t="s">
        <v>2</v>
      </c>
    </row>
    <row r="174" spans="1:12" ht="15">
      <c r="A174" s="198">
        <v>640</v>
      </c>
      <c r="B174" s="191">
        <v>500</v>
      </c>
      <c r="C174" s="191">
        <v>200</v>
      </c>
      <c r="D174" s="206">
        <v>50</v>
      </c>
      <c r="E174" s="206"/>
      <c r="F174" s="206"/>
      <c r="G174" s="177" t="s">
        <v>407</v>
      </c>
      <c r="H174" s="315">
        <v>0</v>
      </c>
      <c r="I174" s="298">
        <v>0</v>
      </c>
      <c r="J174" s="83"/>
      <c r="L174" s="298">
        <v>0</v>
      </c>
    </row>
    <row r="175" spans="1:12" ht="15">
      <c r="A175" s="198">
        <v>640</v>
      </c>
      <c r="B175" s="191">
        <v>500</v>
      </c>
      <c r="C175" s="191">
        <v>200</v>
      </c>
      <c r="D175" s="206">
        <v>100</v>
      </c>
      <c r="E175" s="206"/>
      <c r="F175" s="206"/>
      <c r="G175" s="177" t="s">
        <v>408</v>
      </c>
      <c r="H175" s="298">
        <v>240000</v>
      </c>
      <c r="I175" s="298">
        <v>240000</v>
      </c>
      <c r="J175" s="83"/>
      <c r="L175" s="298">
        <v>240000</v>
      </c>
    </row>
    <row r="176" spans="1:12" ht="15">
      <c r="A176" s="198">
        <v>640</v>
      </c>
      <c r="B176" s="191">
        <v>500</v>
      </c>
      <c r="C176" s="191">
        <v>200</v>
      </c>
      <c r="D176" s="206">
        <v>150</v>
      </c>
      <c r="E176" s="206"/>
      <c r="F176" s="206"/>
      <c r="G176" s="177" t="s">
        <v>409</v>
      </c>
      <c r="H176" s="298">
        <v>0</v>
      </c>
      <c r="I176" s="298">
        <v>0</v>
      </c>
      <c r="J176" s="83"/>
      <c r="L176" s="298">
        <v>0</v>
      </c>
    </row>
    <row r="177" spans="1:12" ht="15">
      <c r="A177" s="198">
        <v>640</v>
      </c>
      <c r="B177" s="191">
        <v>500</v>
      </c>
      <c r="C177" s="191">
        <v>200</v>
      </c>
      <c r="D177" s="206">
        <v>200</v>
      </c>
      <c r="E177" s="206"/>
      <c r="F177" s="206"/>
      <c r="G177" s="177" t="s">
        <v>410</v>
      </c>
      <c r="H177" s="298">
        <v>45000</v>
      </c>
      <c r="I177" s="298">
        <v>45000</v>
      </c>
      <c r="J177" s="83"/>
      <c r="L177" s="298">
        <v>31980</v>
      </c>
    </row>
    <row r="178" spans="1:12" ht="15">
      <c r="A178" s="198">
        <v>640</v>
      </c>
      <c r="B178" s="191">
        <v>500</v>
      </c>
      <c r="C178" s="191">
        <v>200</v>
      </c>
      <c r="D178" s="206">
        <v>250</v>
      </c>
      <c r="E178" s="206"/>
      <c r="F178" s="206"/>
      <c r="G178" s="177" t="s">
        <v>411</v>
      </c>
      <c r="H178" s="298">
        <v>4000</v>
      </c>
      <c r="I178" s="298">
        <v>4173</v>
      </c>
      <c r="J178" s="83"/>
      <c r="L178" s="298">
        <v>3173</v>
      </c>
    </row>
    <row r="179" spans="1:12" ht="15">
      <c r="A179" s="198">
        <v>640</v>
      </c>
      <c r="B179" s="191">
        <v>500</v>
      </c>
      <c r="C179" s="191">
        <v>200</v>
      </c>
      <c r="D179" s="206">
        <v>300</v>
      </c>
      <c r="E179" s="206"/>
      <c r="F179" s="206"/>
      <c r="G179" s="177" t="s">
        <v>805</v>
      </c>
      <c r="H179" s="298">
        <v>50000</v>
      </c>
      <c r="I179" s="298">
        <v>62146</v>
      </c>
      <c r="J179" s="83"/>
      <c r="L179" s="298">
        <v>24146</v>
      </c>
    </row>
    <row r="180" spans="1:12" ht="15">
      <c r="A180" s="198">
        <v>640</v>
      </c>
      <c r="B180" s="191">
        <v>500</v>
      </c>
      <c r="C180" s="191">
        <v>200</v>
      </c>
      <c r="D180" s="206">
        <v>350</v>
      </c>
      <c r="E180" s="206"/>
      <c r="F180" s="206"/>
      <c r="G180" s="177" t="s">
        <v>806</v>
      </c>
      <c r="H180" s="298">
        <v>5000</v>
      </c>
      <c r="I180" s="298">
        <v>5000</v>
      </c>
      <c r="J180" s="83"/>
      <c r="L180" s="298">
        <v>0</v>
      </c>
    </row>
    <row r="181" spans="1:12" ht="15">
      <c r="A181" s="198">
        <v>640</v>
      </c>
      <c r="B181" s="191">
        <v>500</v>
      </c>
      <c r="C181" s="191">
        <v>200</v>
      </c>
      <c r="D181" s="206">
        <v>400</v>
      </c>
      <c r="E181" s="206"/>
      <c r="F181" s="206"/>
      <c r="G181" s="177" t="s">
        <v>807</v>
      </c>
      <c r="H181" s="298">
        <v>17000</v>
      </c>
      <c r="I181" s="298">
        <v>17214</v>
      </c>
      <c r="J181" s="83"/>
      <c r="L181" s="298">
        <v>10214</v>
      </c>
    </row>
    <row r="182" spans="1:12" ht="15">
      <c r="A182" s="198">
        <v>640</v>
      </c>
      <c r="B182" s="191">
        <v>500</v>
      </c>
      <c r="C182" s="191">
        <v>200</v>
      </c>
      <c r="D182" s="206">
        <v>450</v>
      </c>
      <c r="E182" s="206"/>
      <c r="F182" s="206"/>
      <c r="G182" s="177" t="s">
        <v>808</v>
      </c>
      <c r="H182" s="298">
        <v>0</v>
      </c>
      <c r="I182" s="298">
        <v>12663</v>
      </c>
      <c r="J182" s="83"/>
      <c r="L182" s="298">
        <v>0</v>
      </c>
    </row>
    <row r="183" spans="1:12" ht="15">
      <c r="A183" s="198">
        <v>640</v>
      </c>
      <c r="B183" s="191">
        <v>500</v>
      </c>
      <c r="C183" s="191">
        <v>200</v>
      </c>
      <c r="D183" s="206">
        <v>500</v>
      </c>
      <c r="E183" s="206"/>
      <c r="F183" s="206"/>
      <c r="G183" s="177" t="s">
        <v>809</v>
      </c>
      <c r="H183" s="298">
        <v>50000</v>
      </c>
      <c r="I183" s="298">
        <v>50966</v>
      </c>
      <c r="J183" s="83"/>
      <c r="L183" s="298">
        <v>40966</v>
      </c>
    </row>
    <row r="184" spans="1:12" ht="15">
      <c r="A184" s="198">
        <v>640</v>
      </c>
      <c r="B184" s="191">
        <v>500</v>
      </c>
      <c r="C184" s="191">
        <v>200</v>
      </c>
      <c r="D184" s="206">
        <v>550</v>
      </c>
      <c r="E184" s="206"/>
      <c r="F184" s="206"/>
      <c r="G184" s="177" t="s">
        <v>810</v>
      </c>
      <c r="H184" s="298">
        <v>5000</v>
      </c>
      <c r="I184" s="298">
        <v>6549</v>
      </c>
      <c r="J184" s="83"/>
      <c r="L184" s="298">
        <v>4549</v>
      </c>
    </row>
    <row r="185" spans="1:12" ht="15">
      <c r="A185" s="198">
        <v>640</v>
      </c>
      <c r="B185" s="191">
        <v>500</v>
      </c>
      <c r="C185" s="191">
        <v>200</v>
      </c>
      <c r="D185" s="206">
        <v>600</v>
      </c>
      <c r="E185" s="206"/>
      <c r="F185" s="206"/>
      <c r="G185" s="177" t="s">
        <v>811</v>
      </c>
      <c r="H185" s="298">
        <v>4000</v>
      </c>
      <c r="I185" s="298">
        <v>4000</v>
      </c>
      <c r="J185" s="83"/>
      <c r="L185" s="298">
        <v>0</v>
      </c>
    </row>
    <row r="186" spans="1:12" ht="15">
      <c r="A186" s="198">
        <v>640</v>
      </c>
      <c r="B186" s="191">
        <v>500</v>
      </c>
      <c r="C186" s="191">
        <v>200</v>
      </c>
      <c r="D186" s="206">
        <v>900</v>
      </c>
      <c r="E186" s="206"/>
      <c r="F186" s="206"/>
      <c r="G186" s="177" t="s">
        <v>406</v>
      </c>
      <c r="H186" s="298">
        <v>390000</v>
      </c>
      <c r="I186" s="298">
        <v>391868</v>
      </c>
      <c r="J186" s="83"/>
      <c r="L186" s="298">
        <v>390000</v>
      </c>
    </row>
    <row r="187" spans="1:12" s="78" customFormat="1" ht="15">
      <c r="A187" s="185">
        <v>650</v>
      </c>
      <c r="B187" s="186">
        <v>0</v>
      </c>
      <c r="C187" s="186">
        <v>0</v>
      </c>
      <c r="D187" s="186">
        <v>0</v>
      </c>
      <c r="E187" s="186">
        <v>0</v>
      </c>
      <c r="F187" s="186">
        <v>0</v>
      </c>
      <c r="G187" s="270" t="s">
        <v>6</v>
      </c>
      <c r="H187" s="313"/>
      <c r="I187" s="307"/>
      <c r="J187" s="271"/>
      <c r="L187" s="307" t="s">
        <v>2</v>
      </c>
    </row>
    <row r="188" spans="1:12" ht="25.5">
      <c r="A188" s="198">
        <v>650</v>
      </c>
      <c r="B188" s="192">
        <v>100</v>
      </c>
      <c r="C188" s="192"/>
      <c r="D188" s="192"/>
      <c r="E188" s="192"/>
      <c r="F188" s="192"/>
      <c r="G188" s="177" t="s">
        <v>7</v>
      </c>
      <c r="H188" s="297">
        <v>5250000</v>
      </c>
      <c r="I188" s="297">
        <v>5250000</v>
      </c>
      <c r="J188" s="280" t="s">
        <v>2153</v>
      </c>
      <c r="L188" s="297">
        <v>4735819</v>
      </c>
    </row>
    <row r="189" spans="1:12" ht="25.5">
      <c r="A189" s="198">
        <v>650</v>
      </c>
      <c r="B189" s="192">
        <v>200</v>
      </c>
      <c r="C189" s="192"/>
      <c r="D189" s="192"/>
      <c r="E189" s="192"/>
      <c r="F189" s="192"/>
      <c r="G189" s="177" t="s">
        <v>8</v>
      </c>
      <c r="H189" s="297">
        <v>70000</v>
      </c>
      <c r="I189" s="297">
        <v>71690</v>
      </c>
      <c r="J189" s="280" t="s">
        <v>2155</v>
      </c>
      <c r="L189" s="297">
        <v>70000</v>
      </c>
    </row>
    <row r="190" spans="1:12" ht="15">
      <c r="A190" s="198">
        <v>650</v>
      </c>
      <c r="B190" s="192">
        <v>300</v>
      </c>
      <c r="C190" s="192"/>
      <c r="D190" s="192"/>
      <c r="E190" s="192"/>
      <c r="F190" s="192"/>
      <c r="G190" s="177" t="s">
        <v>9</v>
      </c>
      <c r="H190" s="297">
        <v>1006000</v>
      </c>
      <c r="I190" s="297">
        <v>1015990</v>
      </c>
      <c r="J190" s="280" t="s">
        <v>2157</v>
      </c>
      <c r="L190" s="297">
        <v>5990</v>
      </c>
    </row>
    <row r="191" spans="1:12" s="78" customFormat="1" ht="15">
      <c r="A191" s="185">
        <v>660</v>
      </c>
      <c r="B191" s="186">
        <v>0</v>
      </c>
      <c r="C191" s="186">
        <v>0</v>
      </c>
      <c r="D191" s="186">
        <v>0</v>
      </c>
      <c r="E191" s="186">
        <v>0</v>
      </c>
      <c r="F191" s="186">
        <v>0</v>
      </c>
      <c r="G191" s="270" t="s">
        <v>10</v>
      </c>
      <c r="H191" s="313"/>
      <c r="I191" s="307"/>
      <c r="J191" s="271"/>
      <c r="L191" s="307" t="s">
        <v>2</v>
      </c>
    </row>
    <row r="192" spans="1:12" ht="15">
      <c r="A192" s="198">
        <v>660</v>
      </c>
      <c r="B192" s="192">
        <v>100</v>
      </c>
      <c r="C192" s="192"/>
      <c r="D192" s="192"/>
      <c r="E192" s="192"/>
      <c r="F192" s="192"/>
      <c r="G192" s="177" t="s">
        <v>11</v>
      </c>
      <c r="H192" s="301">
        <v>0</v>
      </c>
      <c r="I192" s="297">
        <v>0</v>
      </c>
      <c r="J192" s="280" t="s">
        <v>2162</v>
      </c>
      <c r="L192" s="297">
        <v>0</v>
      </c>
    </row>
    <row r="193" spans="1:12" ht="15">
      <c r="A193" s="198">
        <v>660</v>
      </c>
      <c r="B193" s="192">
        <v>200</v>
      </c>
      <c r="C193" s="192"/>
      <c r="D193" s="192"/>
      <c r="E193" s="192"/>
      <c r="F193" s="192"/>
      <c r="G193" s="177" t="s">
        <v>12</v>
      </c>
      <c r="H193" s="297">
        <v>17399000</v>
      </c>
      <c r="I193" s="297">
        <v>18288552</v>
      </c>
      <c r="J193" s="280" t="s">
        <v>2165</v>
      </c>
      <c r="L193" s="297">
        <v>15188552</v>
      </c>
    </row>
    <row r="194" spans="1:12" ht="15">
      <c r="A194" s="198">
        <v>660</v>
      </c>
      <c r="B194" s="192">
        <v>300</v>
      </c>
      <c r="C194" s="192"/>
      <c r="D194" s="192"/>
      <c r="E194" s="192"/>
      <c r="F194" s="192"/>
      <c r="G194" s="177" t="s">
        <v>13</v>
      </c>
      <c r="H194" s="297">
        <v>390000</v>
      </c>
      <c r="I194" s="297">
        <v>0</v>
      </c>
      <c r="J194" s="280" t="s">
        <v>1773</v>
      </c>
      <c r="L194" s="297">
        <v>0</v>
      </c>
    </row>
    <row r="195" spans="1:12" ht="25.5">
      <c r="A195" s="198">
        <v>660</v>
      </c>
      <c r="B195" s="192">
        <v>400</v>
      </c>
      <c r="C195" s="192"/>
      <c r="D195" s="192"/>
      <c r="E195" s="192"/>
      <c r="F195" s="192"/>
      <c r="G195" s="177" t="s">
        <v>14</v>
      </c>
      <c r="H195" s="297">
        <v>0</v>
      </c>
      <c r="I195" s="297">
        <v>0</v>
      </c>
      <c r="J195" s="280" t="s">
        <v>1776</v>
      </c>
      <c r="L195" s="297">
        <v>0</v>
      </c>
    </row>
    <row r="196" spans="1:12" ht="25.5">
      <c r="A196" s="198">
        <v>660</v>
      </c>
      <c r="B196" s="192">
        <v>500</v>
      </c>
      <c r="C196" s="192"/>
      <c r="D196" s="192"/>
      <c r="E196" s="192"/>
      <c r="F196" s="192"/>
      <c r="G196" s="177" t="s">
        <v>15</v>
      </c>
      <c r="H196" s="297">
        <v>0</v>
      </c>
      <c r="I196" s="297">
        <v>0</v>
      </c>
      <c r="J196" s="280" t="s">
        <v>1778</v>
      </c>
      <c r="L196" s="297">
        <v>0</v>
      </c>
    </row>
    <row r="197" spans="1:12" ht="15">
      <c r="A197" s="198">
        <v>660</v>
      </c>
      <c r="B197" s="192">
        <v>600</v>
      </c>
      <c r="C197" s="192"/>
      <c r="D197" s="192"/>
      <c r="E197" s="192"/>
      <c r="F197" s="192"/>
      <c r="G197" s="177" t="s">
        <v>16</v>
      </c>
      <c r="H197" s="297">
        <v>280000</v>
      </c>
      <c r="I197" s="297">
        <v>300000</v>
      </c>
      <c r="J197" s="280" t="s">
        <v>1780</v>
      </c>
      <c r="L197" s="297">
        <v>0</v>
      </c>
    </row>
    <row r="198" spans="1:12" s="78" customFormat="1" ht="15">
      <c r="A198" s="185">
        <v>670</v>
      </c>
      <c r="B198" s="186">
        <v>0</v>
      </c>
      <c r="C198" s="186">
        <v>0</v>
      </c>
      <c r="D198" s="186">
        <v>0</v>
      </c>
      <c r="E198" s="186">
        <v>0</v>
      </c>
      <c r="F198" s="186">
        <v>0</v>
      </c>
      <c r="G198" s="270" t="s">
        <v>385</v>
      </c>
      <c r="H198" s="318">
        <v>0</v>
      </c>
      <c r="I198" s="310">
        <v>0</v>
      </c>
      <c r="J198" s="271" t="s">
        <v>2169</v>
      </c>
      <c r="L198" s="310">
        <v>0</v>
      </c>
    </row>
    <row r="199" spans="1:12" s="78" customFormat="1" ht="15">
      <c r="A199" s="185">
        <v>680</v>
      </c>
      <c r="B199" s="186">
        <v>0</v>
      </c>
      <c r="C199" s="186">
        <v>0</v>
      </c>
      <c r="D199" s="186">
        <v>0</v>
      </c>
      <c r="E199" s="186">
        <v>0</v>
      </c>
      <c r="F199" s="186">
        <v>0</v>
      </c>
      <c r="G199" s="270" t="s">
        <v>17</v>
      </c>
      <c r="H199" s="313"/>
      <c r="I199" s="307"/>
      <c r="J199" s="271"/>
      <c r="L199" s="307" t="s">
        <v>2</v>
      </c>
    </row>
    <row r="200" spans="1:12" ht="15">
      <c r="A200" s="198">
        <v>680</v>
      </c>
      <c r="B200" s="191">
        <v>100</v>
      </c>
      <c r="C200" s="191"/>
      <c r="D200" s="191"/>
      <c r="E200" s="191"/>
      <c r="F200" s="191"/>
      <c r="G200" s="178" t="s">
        <v>18</v>
      </c>
      <c r="H200" s="314"/>
      <c r="I200" s="308"/>
      <c r="J200" s="280" t="s">
        <v>2175</v>
      </c>
      <c r="L200" s="308" t="s">
        <v>2</v>
      </c>
    </row>
    <row r="201" spans="1:12" ht="15">
      <c r="A201" s="198">
        <v>680</v>
      </c>
      <c r="B201" s="191">
        <v>100</v>
      </c>
      <c r="C201" s="206">
        <v>100</v>
      </c>
      <c r="D201" s="206"/>
      <c r="E201" s="206"/>
      <c r="F201" s="206"/>
      <c r="G201" s="177" t="s">
        <v>19</v>
      </c>
      <c r="H201" s="315">
        <v>0</v>
      </c>
      <c r="I201" s="298">
        <v>0</v>
      </c>
      <c r="J201" s="83"/>
      <c r="L201" s="298">
        <v>0</v>
      </c>
    </row>
    <row r="202" spans="1:12" ht="15">
      <c r="A202" s="198">
        <v>680</v>
      </c>
      <c r="B202" s="191">
        <v>100</v>
      </c>
      <c r="C202" s="206">
        <v>200</v>
      </c>
      <c r="D202" s="206"/>
      <c r="E202" s="206"/>
      <c r="F202" s="206"/>
      <c r="G202" s="177" t="s">
        <v>316</v>
      </c>
      <c r="H202" s="315">
        <v>0</v>
      </c>
      <c r="I202" s="298">
        <v>0</v>
      </c>
      <c r="J202" s="83"/>
      <c r="L202" s="298">
        <v>0</v>
      </c>
    </row>
    <row r="203" spans="1:12" ht="15">
      <c r="A203" s="198">
        <v>680</v>
      </c>
      <c r="B203" s="191">
        <v>100</v>
      </c>
      <c r="C203" s="206">
        <v>900</v>
      </c>
      <c r="D203" s="206"/>
      <c r="E203" s="206"/>
      <c r="F203" s="206"/>
      <c r="G203" s="177" t="s">
        <v>317</v>
      </c>
      <c r="H203" s="315">
        <v>0</v>
      </c>
      <c r="I203" s="298">
        <v>0</v>
      </c>
      <c r="J203" s="83"/>
      <c r="L203" s="298">
        <v>0</v>
      </c>
    </row>
    <row r="204" spans="1:12" ht="15">
      <c r="A204" s="198">
        <v>680</v>
      </c>
      <c r="B204" s="191">
        <v>200</v>
      </c>
      <c r="C204" s="191"/>
      <c r="D204" s="191"/>
      <c r="E204" s="191"/>
      <c r="F204" s="191"/>
      <c r="G204" s="178" t="s">
        <v>318</v>
      </c>
      <c r="H204" s="314"/>
      <c r="I204" s="308"/>
      <c r="J204" s="280" t="s">
        <v>2177</v>
      </c>
      <c r="L204" s="308" t="s">
        <v>2</v>
      </c>
    </row>
    <row r="205" spans="1:12" ht="15">
      <c r="A205" s="198">
        <v>680</v>
      </c>
      <c r="B205" s="191">
        <v>200</v>
      </c>
      <c r="C205" s="206">
        <v>100</v>
      </c>
      <c r="D205" s="206"/>
      <c r="E205" s="206"/>
      <c r="F205" s="206"/>
      <c r="G205" s="177" t="s">
        <v>319</v>
      </c>
      <c r="H205" s="298">
        <v>35000</v>
      </c>
      <c r="I205" s="298">
        <v>35338</v>
      </c>
      <c r="J205" s="83"/>
      <c r="L205" s="298">
        <v>15338</v>
      </c>
    </row>
    <row r="206" spans="1:12" ht="15">
      <c r="A206" s="198">
        <v>680</v>
      </c>
      <c r="B206" s="191">
        <v>200</v>
      </c>
      <c r="C206" s="206">
        <v>200</v>
      </c>
      <c r="D206" s="206"/>
      <c r="E206" s="206"/>
      <c r="F206" s="206"/>
      <c r="G206" s="177" t="s">
        <v>320</v>
      </c>
      <c r="H206" s="298">
        <v>173000</v>
      </c>
      <c r="I206" s="298">
        <v>172500</v>
      </c>
      <c r="J206" s="83"/>
      <c r="L206" s="298">
        <v>137500</v>
      </c>
    </row>
    <row r="207" spans="1:12" ht="15">
      <c r="A207" s="198">
        <v>680</v>
      </c>
      <c r="B207" s="191">
        <v>200</v>
      </c>
      <c r="C207" s="206">
        <v>900</v>
      </c>
      <c r="D207" s="206"/>
      <c r="E207" s="206"/>
      <c r="F207" s="206"/>
      <c r="G207" s="177" t="s">
        <v>413</v>
      </c>
      <c r="H207" s="315">
        <v>134000</v>
      </c>
      <c r="I207" s="298">
        <v>134385</v>
      </c>
      <c r="J207" s="83"/>
      <c r="L207" s="298">
        <v>133385</v>
      </c>
    </row>
    <row r="208" spans="1:12" ht="15">
      <c r="A208" s="198">
        <v>680</v>
      </c>
      <c r="B208" s="208">
        <v>300</v>
      </c>
      <c r="C208" s="191"/>
      <c r="D208" s="191"/>
      <c r="E208" s="191"/>
      <c r="F208" s="191"/>
      <c r="G208" s="218" t="s">
        <v>414</v>
      </c>
      <c r="H208" s="314"/>
      <c r="I208" s="308"/>
      <c r="J208" s="280" t="s">
        <v>2179</v>
      </c>
      <c r="L208" s="308" t="s">
        <v>2</v>
      </c>
    </row>
    <row r="209" spans="1:12" ht="15">
      <c r="A209" s="198">
        <v>680</v>
      </c>
      <c r="B209" s="208">
        <v>300</v>
      </c>
      <c r="C209" s="206">
        <v>100</v>
      </c>
      <c r="D209" s="206"/>
      <c r="E209" s="206"/>
      <c r="F209" s="206"/>
      <c r="G209" s="177" t="s">
        <v>415</v>
      </c>
      <c r="H209" s="298">
        <v>517000</v>
      </c>
      <c r="I209" s="298">
        <v>516707</v>
      </c>
      <c r="J209" s="83"/>
      <c r="L209" s="298">
        <v>451708</v>
      </c>
    </row>
    <row r="210" spans="1:12" ht="15">
      <c r="A210" s="198">
        <v>680</v>
      </c>
      <c r="B210" s="208">
        <v>300</v>
      </c>
      <c r="C210" s="206">
        <v>200</v>
      </c>
      <c r="D210" s="206"/>
      <c r="E210" s="206"/>
      <c r="F210" s="206"/>
      <c r="G210" s="177" t="s">
        <v>416</v>
      </c>
      <c r="H210" s="298">
        <v>0</v>
      </c>
      <c r="I210" s="298">
        <v>0</v>
      </c>
      <c r="J210" s="83"/>
      <c r="L210" s="298">
        <v>0</v>
      </c>
    </row>
    <row r="211" spans="1:12" ht="15">
      <c r="A211" s="198">
        <v>680</v>
      </c>
      <c r="B211" s="208">
        <v>300</v>
      </c>
      <c r="C211" s="206">
        <v>900</v>
      </c>
      <c r="D211" s="206"/>
      <c r="E211" s="206"/>
      <c r="F211" s="206"/>
      <c r="G211" s="177" t="s">
        <v>414</v>
      </c>
      <c r="H211" s="298">
        <v>100000</v>
      </c>
      <c r="I211" s="298">
        <v>98938</v>
      </c>
      <c r="J211" s="83"/>
      <c r="L211" s="298">
        <v>38938</v>
      </c>
    </row>
    <row r="212" spans="1:12" ht="15">
      <c r="A212" s="185">
        <v>690</v>
      </c>
      <c r="B212" s="186">
        <v>0</v>
      </c>
      <c r="C212" s="186">
        <v>0</v>
      </c>
      <c r="D212" s="186">
        <v>0</v>
      </c>
      <c r="E212" s="186">
        <v>0</v>
      </c>
      <c r="F212" s="186">
        <v>0</v>
      </c>
      <c r="G212" s="270" t="s">
        <v>417</v>
      </c>
      <c r="H212" s="313"/>
      <c r="I212" s="307"/>
      <c r="J212" s="271"/>
      <c r="L212" s="307" t="s">
        <v>2</v>
      </c>
    </row>
    <row r="213" spans="1:12" s="113" customFormat="1" ht="12.75">
      <c r="A213" s="209">
        <v>690</v>
      </c>
      <c r="B213" s="206">
        <v>100</v>
      </c>
      <c r="C213" s="206"/>
      <c r="D213" s="206"/>
      <c r="E213" s="206"/>
      <c r="F213" s="206"/>
      <c r="G213" s="177" t="s">
        <v>418</v>
      </c>
      <c r="H213" s="301">
        <v>0</v>
      </c>
      <c r="I213" s="297">
        <v>0</v>
      </c>
      <c r="J213" s="83" t="s">
        <v>2019</v>
      </c>
      <c r="L213" s="297">
        <v>0</v>
      </c>
    </row>
    <row r="214" spans="1:12" ht="15">
      <c r="A214" s="209">
        <v>690</v>
      </c>
      <c r="B214" s="204">
        <v>200</v>
      </c>
      <c r="C214" s="204"/>
      <c r="D214" s="204"/>
      <c r="E214" s="204"/>
      <c r="F214" s="204"/>
      <c r="G214" s="178" t="s">
        <v>419</v>
      </c>
      <c r="H214" s="314"/>
      <c r="I214" s="308"/>
      <c r="J214" s="83" t="s">
        <v>1630</v>
      </c>
      <c r="L214" s="308" t="s">
        <v>2</v>
      </c>
    </row>
    <row r="215" spans="1:12" ht="15">
      <c r="A215" s="209">
        <v>690</v>
      </c>
      <c r="B215" s="204">
        <v>200</v>
      </c>
      <c r="C215" s="206">
        <v>100</v>
      </c>
      <c r="D215" s="206"/>
      <c r="E215" s="206"/>
      <c r="F215" s="206"/>
      <c r="G215" s="274" t="s">
        <v>420</v>
      </c>
      <c r="H215" s="317">
        <v>0</v>
      </c>
      <c r="I215" s="300">
        <v>0</v>
      </c>
      <c r="J215" s="83"/>
      <c r="L215" s="300">
        <v>0</v>
      </c>
    </row>
    <row r="216" spans="1:12" ht="15">
      <c r="A216" s="209">
        <v>690</v>
      </c>
      <c r="B216" s="204">
        <v>200</v>
      </c>
      <c r="C216" s="219">
        <v>200</v>
      </c>
      <c r="D216" s="219"/>
      <c r="E216" s="219"/>
      <c r="F216" s="219"/>
      <c r="G216" s="279" t="s">
        <v>421</v>
      </c>
      <c r="H216" s="324">
        <v>0</v>
      </c>
      <c r="I216" s="331">
        <v>0</v>
      </c>
      <c r="J216" s="83"/>
      <c r="L216" s="331">
        <v>0</v>
      </c>
    </row>
    <row r="217" spans="1:12" ht="15">
      <c r="A217" s="209">
        <v>690</v>
      </c>
      <c r="B217" s="204">
        <v>300</v>
      </c>
      <c r="C217" s="204"/>
      <c r="D217" s="204"/>
      <c r="E217" s="204"/>
      <c r="F217" s="204"/>
      <c r="G217" s="178" t="s">
        <v>422</v>
      </c>
      <c r="H217" s="314"/>
      <c r="I217" s="308"/>
      <c r="J217" s="83" t="s">
        <v>1632</v>
      </c>
      <c r="L217" s="308" t="s">
        <v>2</v>
      </c>
    </row>
    <row r="218" spans="1:12" ht="15">
      <c r="A218" s="209">
        <v>690</v>
      </c>
      <c r="B218" s="204">
        <v>300</v>
      </c>
      <c r="C218" s="206">
        <v>100</v>
      </c>
      <c r="D218" s="206"/>
      <c r="E218" s="206"/>
      <c r="F218" s="206"/>
      <c r="G218" s="274" t="s">
        <v>423</v>
      </c>
      <c r="H218" s="317">
        <v>0</v>
      </c>
      <c r="I218" s="300">
        <v>1287</v>
      </c>
      <c r="J218" s="83"/>
      <c r="L218" s="300">
        <v>0</v>
      </c>
    </row>
    <row r="219" spans="1:12" ht="15">
      <c r="A219" s="209">
        <v>690</v>
      </c>
      <c r="B219" s="204">
        <v>300</v>
      </c>
      <c r="C219" s="206">
        <v>200</v>
      </c>
      <c r="D219" s="206"/>
      <c r="E219" s="206"/>
      <c r="F219" s="206"/>
      <c r="G219" s="274" t="s">
        <v>36</v>
      </c>
      <c r="H219" s="317">
        <v>20000</v>
      </c>
      <c r="I219" s="300">
        <v>21466</v>
      </c>
      <c r="J219" s="83"/>
      <c r="L219" s="300">
        <v>20000</v>
      </c>
    </row>
    <row r="220" spans="1:12" ht="15">
      <c r="A220" s="209">
        <v>690</v>
      </c>
      <c r="B220" s="204">
        <v>300</v>
      </c>
      <c r="C220" s="219">
        <v>900</v>
      </c>
      <c r="D220" s="219"/>
      <c r="E220" s="219"/>
      <c r="F220" s="219"/>
      <c r="G220" s="279" t="s">
        <v>422</v>
      </c>
      <c r="H220" s="324"/>
      <c r="I220" s="331">
        <v>0</v>
      </c>
      <c r="J220" s="83"/>
      <c r="L220" s="331">
        <v>0</v>
      </c>
    </row>
    <row r="221" spans="1:12" ht="15">
      <c r="A221" s="185">
        <v>700</v>
      </c>
      <c r="B221" s="186">
        <v>0</v>
      </c>
      <c r="C221" s="186">
        <v>0</v>
      </c>
      <c r="D221" s="186">
        <v>0</v>
      </c>
      <c r="E221" s="186">
        <v>0</v>
      </c>
      <c r="F221" s="186">
        <v>0</v>
      </c>
      <c r="G221" s="270" t="s">
        <v>424</v>
      </c>
      <c r="H221" s="313"/>
      <c r="I221" s="307"/>
      <c r="J221" s="271"/>
      <c r="L221" s="307" t="s">
        <v>2</v>
      </c>
    </row>
    <row r="222" spans="1:12" ht="15">
      <c r="A222" s="209">
        <v>700</v>
      </c>
      <c r="B222" s="206">
        <v>100</v>
      </c>
      <c r="C222" s="206"/>
      <c r="D222" s="206"/>
      <c r="E222" s="206"/>
      <c r="F222" s="206"/>
      <c r="G222" s="177" t="s">
        <v>425</v>
      </c>
      <c r="H222" s="301"/>
      <c r="I222" s="297">
        <v>0</v>
      </c>
      <c r="J222" s="83" t="s">
        <v>1636</v>
      </c>
      <c r="L222" s="297">
        <v>0</v>
      </c>
    </row>
    <row r="223" spans="1:12" ht="15">
      <c r="A223" s="209">
        <v>700</v>
      </c>
      <c r="B223" s="206">
        <v>200</v>
      </c>
      <c r="C223" s="206"/>
      <c r="D223" s="206"/>
      <c r="E223" s="206"/>
      <c r="F223" s="206"/>
      <c r="G223" s="177" t="s">
        <v>426</v>
      </c>
      <c r="H223" s="301"/>
      <c r="I223" s="297">
        <v>0</v>
      </c>
      <c r="J223" s="83" t="s">
        <v>1638</v>
      </c>
      <c r="L223" s="297">
        <v>0</v>
      </c>
    </row>
    <row r="224" spans="1:12" ht="15">
      <c r="A224" s="209">
        <v>700</v>
      </c>
      <c r="B224" s="206">
        <v>300</v>
      </c>
      <c r="C224" s="206"/>
      <c r="D224" s="206"/>
      <c r="E224" s="206"/>
      <c r="F224" s="206"/>
      <c r="G224" s="177" t="s">
        <v>427</v>
      </c>
      <c r="H224" s="301"/>
      <c r="I224" s="297">
        <v>0</v>
      </c>
      <c r="J224" s="83" t="s">
        <v>1640</v>
      </c>
      <c r="L224" s="297">
        <v>0</v>
      </c>
    </row>
    <row r="225" spans="1:12" ht="15">
      <c r="A225" s="209">
        <v>700</v>
      </c>
      <c r="B225" s="206">
        <v>400</v>
      </c>
      <c r="C225" s="206"/>
      <c r="D225" s="206"/>
      <c r="E225" s="206"/>
      <c r="F225" s="206"/>
      <c r="G225" s="177" t="s">
        <v>428</v>
      </c>
      <c r="H225" s="301"/>
      <c r="I225" s="297">
        <v>0</v>
      </c>
      <c r="J225" s="83" t="s">
        <v>1642</v>
      </c>
      <c r="L225" s="297">
        <v>0</v>
      </c>
    </row>
    <row r="226" spans="1:221" s="220" customFormat="1" ht="15">
      <c r="A226" s="209">
        <v>700</v>
      </c>
      <c r="B226" s="206">
        <v>500</v>
      </c>
      <c r="C226" s="206"/>
      <c r="D226" s="206"/>
      <c r="E226" s="206"/>
      <c r="F226" s="206"/>
      <c r="G226" s="177" t="s">
        <v>429</v>
      </c>
      <c r="H226" s="301"/>
      <c r="I226" s="297">
        <v>0</v>
      </c>
      <c r="J226" s="83" t="s">
        <v>1644</v>
      </c>
      <c r="K226" s="84"/>
      <c r="L226" s="297">
        <v>0</v>
      </c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</row>
    <row r="227" spans="1:221" s="220" customFormat="1" ht="15">
      <c r="A227" s="185">
        <v>710</v>
      </c>
      <c r="B227" s="186">
        <v>0</v>
      </c>
      <c r="C227" s="186">
        <v>0</v>
      </c>
      <c r="D227" s="186">
        <v>0</v>
      </c>
      <c r="E227" s="186">
        <v>0</v>
      </c>
      <c r="F227" s="186">
        <v>0</v>
      </c>
      <c r="G227" s="270" t="s">
        <v>0</v>
      </c>
      <c r="H227" s="318"/>
      <c r="I227" s="310">
        <v>0</v>
      </c>
      <c r="J227" s="271" t="s">
        <v>1664</v>
      </c>
      <c r="K227" s="84"/>
      <c r="L227" s="310">
        <v>0</v>
      </c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</row>
    <row r="228" spans="1:221" s="220" customFormat="1" ht="15">
      <c r="A228" s="185">
        <v>720</v>
      </c>
      <c r="B228" s="186">
        <v>0</v>
      </c>
      <c r="C228" s="186">
        <v>0</v>
      </c>
      <c r="D228" s="186">
        <v>0</v>
      </c>
      <c r="E228" s="186">
        <v>0</v>
      </c>
      <c r="F228" s="186">
        <v>0</v>
      </c>
      <c r="G228" s="270" t="s">
        <v>304</v>
      </c>
      <c r="H228" s="313"/>
      <c r="I228" s="307"/>
      <c r="J228" s="271"/>
      <c r="K228" s="84"/>
      <c r="L228" s="307" t="s">
        <v>2</v>
      </c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</row>
    <row r="229" spans="1:221" s="220" customFormat="1" ht="15">
      <c r="A229" s="209">
        <v>720</v>
      </c>
      <c r="B229" s="206">
        <v>100</v>
      </c>
      <c r="C229" s="206"/>
      <c r="D229" s="206"/>
      <c r="E229" s="206"/>
      <c r="F229" s="206"/>
      <c r="G229" s="177" t="s">
        <v>430</v>
      </c>
      <c r="H229" s="301"/>
      <c r="I229" s="297">
        <v>0</v>
      </c>
      <c r="J229" s="83" t="s">
        <v>1673</v>
      </c>
      <c r="K229" s="84"/>
      <c r="L229" s="297">
        <v>0</v>
      </c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</row>
    <row r="230" spans="1:221" s="220" customFormat="1" ht="15">
      <c r="A230" s="209">
        <v>720</v>
      </c>
      <c r="B230" s="204">
        <v>200</v>
      </c>
      <c r="C230" s="204"/>
      <c r="D230" s="204"/>
      <c r="E230" s="204"/>
      <c r="F230" s="204"/>
      <c r="G230" s="178" t="s">
        <v>431</v>
      </c>
      <c r="H230" s="314"/>
      <c r="I230" s="308"/>
      <c r="J230" s="83"/>
      <c r="K230" s="84"/>
      <c r="L230" s="308" t="s">
        <v>2</v>
      </c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</row>
    <row r="231" spans="1:221" s="220" customFormat="1" ht="15">
      <c r="A231" s="209">
        <v>720</v>
      </c>
      <c r="B231" s="204">
        <v>200</v>
      </c>
      <c r="C231" s="204">
        <v>100</v>
      </c>
      <c r="D231" s="204"/>
      <c r="E231" s="204"/>
      <c r="F231" s="204"/>
      <c r="G231" s="178" t="s">
        <v>432</v>
      </c>
      <c r="H231" s="301"/>
      <c r="I231" s="297">
        <v>27274</v>
      </c>
      <c r="J231" s="83" t="s">
        <v>1677</v>
      </c>
      <c r="K231" s="84"/>
      <c r="L231" s="297">
        <v>0</v>
      </c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</row>
    <row r="232" spans="1:221" s="220" customFormat="1" ht="15">
      <c r="A232" s="209">
        <v>720</v>
      </c>
      <c r="B232" s="204">
        <v>200</v>
      </c>
      <c r="C232" s="204">
        <v>200</v>
      </c>
      <c r="D232" s="204"/>
      <c r="E232" s="204"/>
      <c r="F232" s="204"/>
      <c r="G232" s="178" t="s">
        <v>433</v>
      </c>
      <c r="H232" s="314"/>
      <c r="I232" s="308"/>
      <c r="J232" s="83"/>
      <c r="K232" s="84"/>
      <c r="L232" s="308" t="s">
        <v>2</v>
      </c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</row>
    <row r="233" spans="1:221" s="220" customFormat="1" ht="15">
      <c r="A233" s="209">
        <v>720</v>
      </c>
      <c r="B233" s="204">
        <v>200</v>
      </c>
      <c r="C233" s="204">
        <v>200</v>
      </c>
      <c r="D233" s="206">
        <v>100</v>
      </c>
      <c r="E233" s="206"/>
      <c r="F233" s="206"/>
      <c r="G233" s="177" t="s">
        <v>434</v>
      </c>
      <c r="H233" s="301"/>
      <c r="I233" s="297">
        <v>6000</v>
      </c>
      <c r="J233" s="83" t="s">
        <v>1681</v>
      </c>
      <c r="K233" s="84"/>
      <c r="L233" s="297">
        <v>0</v>
      </c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</row>
    <row r="234" spans="1:221" s="220" customFormat="1" ht="15">
      <c r="A234" s="209">
        <v>720</v>
      </c>
      <c r="B234" s="204">
        <v>200</v>
      </c>
      <c r="C234" s="204">
        <v>200</v>
      </c>
      <c r="D234" s="204">
        <v>200</v>
      </c>
      <c r="E234" s="204"/>
      <c r="F234" s="204"/>
      <c r="G234" s="178" t="s">
        <v>435</v>
      </c>
      <c r="H234" s="314"/>
      <c r="I234" s="308"/>
      <c r="J234" s="83"/>
      <c r="K234" s="84"/>
      <c r="L234" s="308" t="s">
        <v>2</v>
      </c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</row>
    <row r="235" spans="1:221" s="220" customFormat="1" ht="15">
      <c r="A235" s="209">
        <v>720</v>
      </c>
      <c r="B235" s="204">
        <v>200</v>
      </c>
      <c r="C235" s="204">
        <v>200</v>
      </c>
      <c r="D235" s="204">
        <v>200</v>
      </c>
      <c r="E235" s="206">
        <v>10</v>
      </c>
      <c r="F235" s="217"/>
      <c r="G235" s="177" t="s">
        <v>436</v>
      </c>
      <c r="H235" s="301"/>
      <c r="I235" s="297">
        <v>0</v>
      </c>
      <c r="J235" s="83" t="s">
        <v>1687</v>
      </c>
      <c r="K235" s="84"/>
      <c r="L235" s="297">
        <v>0</v>
      </c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</row>
    <row r="236" spans="1:221" s="220" customFormat="1" ht="15">
      <c r="A236" s="209">
        <v>720</v>
      </c>
      <c r="B236" s="204">
        <v>200</v>
      </c>
      <c r="C236" s="204">
        <v>200</v>
      </c>
      <c r="D236" s="204">
        <v>200</v>
      </c>
      <c r="E236" s="206">
        <v>20</v>
      </c>
      <c r="F236" s="217"/>
      <c r="G236" s="177" t="s">
        <v>437</v>
      </c>
      <c r="H236" s="301"/>
      <c r="I236" s="297">
        <v>1000</v>
      </c>
      <c r="J236" s="83" t="s">
        <v>1690</v>
      </c>
      <c r="K236" s="84"/>
      <c r="L236" s="297">
        <v>0</v>
      </c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</row>
    <row r="237" spans="1:221" s="220" customFormat="1" ht="15">
      <c r="A237" s="209">
        <v>720</v>
      </c>
      <c r="B237" s="204">
        <v>200</v>
      </c>
      <c r="C237" s="204">
        <v>200</v>
      </c>
      <c r="D237" s="204">
        <v>200</v>
      </c>
      <c r="E237" s="206">
        <v>30</v>
      </c>
      <c r="F237" s="217"/>
      <c r="G237" s="177" t="s">
        <v>438</v>
      </c>
      <c r="H237" s="301"/>
      <c r="I237" s="297">
        <v>8000</v>
      </c>
      <c r="J237" s="83" t="s">
        <v>1692</v>
      </c>
      <c r="K237" s="84"/>
      <c r="L237" s="297">
        <v>0</v>
      </c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4"/>
      <c r="HF237" s="84"/>
      <c r="HG237" s="84"/>
      <c r="HH237" s="84"/>
      <c r="HI237" s="84"/>
      <c r="HJ237" s="84"/>
      <c r="HK237" s="84"/>
      <c r="HL237" s="84"/>
      <c r="HM237" s="84"/>
    </row>
    <row r="238" spans="1:221" s="220" customFormat="1" ht="15">
      <c r="A238" s="209">
        <v>720</v>
      </c>
      <c r="B238" s="204">
        <v>200</v>
      </c>
      <c r="C238" s="204">
        <v>200</v>
      </c>
      <c r="D238" s="204">
        <v>200</v>
      </c>
      <c r="E238" s="206">
        <v>40</v>
      </c>
      <c r="F238" s="217"/>
      <c r="G238" s="177" t="s">
        <v>439</v>
      </c>
      <c r="H238" s="301"/>
      <c r="I238" s="297">
        <v>0</v>
      </c>
      <c r="J238" s="83" t="s">
        <v>1694</v>
      </c>
      <c r="K238" s="84"/>
      <c r="L238" s="297">
        <v>0</v>
      </c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</row>
    <row r="239" spans="1:221" s="220" customFormat="1" ht="25.5">
      <c r="A239" s="209">
        <v>720</v>
      </c>
      <c r="B239" s="204">
        <v>200</v>
      </c>
      <c r="C239" s="204">
        <v>200</v>
      </c>
      <c r="D239" s="204">
        <v>200</v>
      </c>
      <c r="E239" s="206">
        <v>50</v>
      </c>
      <c r="F239" s="217"/>
      <c r="G239" s="177" t="s">
        <v>440</v>
      </c>
      <c r="H239" s="301"/>
      <c r="I239" s="297">
        <v>162000</v>
      </c>
      <c r="J239" s="83" t="s">
        <v>1696</v>
      </c>
      <c r="K239" s="84"/>
      <c r="L239" s="297">
        <v>0</v>
      </c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</row>
    <row r="240" spans="1:221" s="220" customFormat="1" ht="15">
      <c r="A240" s="209">
        <v>720</v>
      </c>
      <c r="B240" s="204">
        <v>200</v>
      </c>
      <c r="C240" s="204">
        <v>200</v>
      </c>
      <c r="D240" s="204">
        <v>200</v>
      </c>
      <c r="E240" s="206">
        <v>60</v>
      </c>
      <c r="F240" s="217"/>
      <c r="G240" s="177" t="s">
        <v>441</v>
      </c>
      <c r="H240" s="301"/>
      <c r="I240" s="297">
        <v>28000</v>
      </c>
      <c r="J240" s="83" t="s">
        <v>180</v>
      </c>
      <c r="K240" s="84"/>
      <c r="L240" s="297">
        <v>0</v>
      </c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</row>
    <row r="241" spans="1:221" s="220" customFormat="1" ht="15">
      <c r="A241" s="209">
        <v>720</v>
      </c>
      <c r="B241" s="204">
        <v>200</v>
      </c>
      <c r="C241" s="204">
        <v>200</v>
      </c>
      <c r="D241" s="204">
        <v>200</v>
      </c>
      <c r="E241" s="206">
        <v>90</v>
      </c>
      <c r="F241" s="217"/>
      <c r="G241" s="177" t="s">
        <v>442</v>
      </c>
      <c r="H241" s="301"/>
      <c r="I241" s="297">
        <v>475000</v>
      </c>
      <c r="J241" s="83" t="s">
        <v>182</v>
      </c>
      <c r="K241" s="84"/>
      <c r="L241" s="297">
        <v>0</v>
      </c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4"/>
      <c r="HF241" s="84"/>
      <c r="HG241" s="84"/>
      <c r="HH241" s="84"/>
      <c r="HI241" s="84"/>
      <c r="HJ241" s="84"/>
      <c r="HK241" s="84"/>
      <c r="HL241" s="84"/>
      <c r="HM241" s="84"/>
    </row>
    <row r="242" spans="1:221" s="220" customFormat="1" ht="15">
      <c r="A242" s="209">
        <v>720</v>
      </c>
      <c r="B242" s="204">
        <v>200</v>
      </c>
      <c r="C242" s="204">
        <v>300</v>
      </c>
      <c r="D242" s="204"/>
      <c r="E242" s="204"/>
      <c r="F242" s="221"/>
      <c r="G242" s="178" t="s">
        <v>443</v>
      </c>
      <c r="H242" s="314"/>
      <c r="I242" s="308"/>
      <c r="J242" s="83"/>
      <c r="K242" s="84"/>
      <c r="L242" s="308" t="s">
        <v>2</v>
      </c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</row>
    <row r="243" spans="1:221" s="220" customFormat="1" ht="15">
      <c r="A243" s="209">
        <v>720</v>
      </c>
      <c r="B243" s="204">
        <v>200</v>
      </c>
      <c r="C243" s="204">
        <v>300</v>
      </c>
      <c r="D243" s="206">
        <v>100</v>
      </c>
      <c r="E243" s="206"/>
      <c r="F243" s="206"/>
      <c r="G243" s="177" t="s">
        <v>444</v>
      </c>
      <c r="H243" s="301"/>
      <c r="I243" s="297">
        <v>20000</v>
      </c>
      <c r="J243" s="83" t="s">
        <v>187</v>
      </c>
      <c r="K243" s="84"/>
      <c r="L243" s="297">
        <v>0</v>
      </c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</row>
    <row r="244" spans="1:221" s="220" customFormat="1" ht="15">
      <c r="A244" s="209">
        <v>720</v>
      </c>
      <c r="B244" s="204">
        <v>200</v>
      </c>
      <c r="C244" s="204">
        <v>300</v>
      </c>
      <c r="D244" s="204">
        <v>200</v>
      </c>
      <c r="E244" s="204"/>
      <c r="F244" s="204"/>
      <c r="G244" s="178" t="s">
        <v>445</v>
      </c>
      <c r="H244" s="314"/>
      <c r="I244" s="308"/>
      <c r="J244" s="83"/>
      <c r="K244" s="84"/>
      <c r="L244" s="308" t="s">
        <v>2</v>
      </c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</row>
    <row r="245" spans="1:221" s="220" customFormat="1" ht="15">
      <c r="A245" s="209">
        <v>720</v>
      </c>
      <c r="B245" s="204">
        <v>200</v>
      </c>
      <c r="C245" s="204">
        <v>300</v>
      </c>
      <c r="D245" s="204">
        <v>200</v>
      </c>
      <c r="E245" s="206">
        <v>10</v>
      </c>
      <c r="F245" s="206"/>
      <c r="G245" s="177" t="s">
        <v>446</v>
      </c>
      <c r="H245" s="301"/>
      <c r="I245" s="297">
        <v>0</v>
      </c>
      <c r="J245" s="83" t="s">
        <v>1168</v>
      </c>
      <c r="K245" s="84"/>
      <c r="L245" s="297">
        <v>0</v>
      </c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</row>
    <row r="246" spans="1:221" s="220" customFormat="1" ht="15">
      <c r="A246" s="209">
        <v>720</v>
      </c>
      <c r="B246" s="204">
        <v>200</v>
      </c>
      <c r="C246" s="204">
        <v>300</v>
      </c>
      <c r="D246" s="204">
        <v>200</v>
      </c>
      <c r="E246" s="206">
        <v>20</v>
      </c>
      <c r="F246" s="206"/>
      <c r="G246" s="177" t="s">
        <v>447</v>
      </c>
      <c r="H246" s="301"/>
      <c r="I246" s="297">
        <v>126000</v>
      </c>
      <c r="J246" s="83" t="s">
        <v>1171</v>
      </c>
      <c r="K246" s="84"/>
      <c r="L246" s="297">
        <v>0</v>
      </c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</row>
    <row r="247" spans="1:221" s="220" customFormat="1" ht="15">
      <c r="A247" s="209">
        <v>720</v>
      </c>
      <c r="B247" s="204">
        <v>200</v>
      </c>
      <c r="C247" s="204">
        <v>300</v>
      </c>
      <c r="D247" s="204">
        <v>200</v>
      </c>
      <c r="E247" s="206">
        <v>30</v>
      </c>
      <c r="F247" s="206"/>
      <c r="G247" s="177" t="s">
        <v>66</v>
      </c>
      <c r="H247" s="301"/>
      <c r="I247" s="297">
        <v>0</v>
      </c>
      <c r="J247" s="83" t="s">
        <v>1173</v>
      </c>
      <c r="K247" s="84"/>
      <c r="L247" s="297">
        <v>0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</row>
    <row r="248" spans="1:221" s="220" customFormat="1" ht="15">
      <c r="A248" s="209">
        <v>720</v>
      </c>
      <c r="B248" s="204">
        <v>200</v>
      </c>
      <c r="C248" s="204">
        <v>300</v>
      </c>
      <c r="D248" s="204">
        <v>200</v>
      </c>
      <c r="E248" s="206">
        <v>40</v>
      </c>
      <c r="F248" s="206"/>
      <c r="G248" s="177" t="s">
        <v>67</v>
      </c>
      <c r="H248" s="301"/>
      <c r="I248" s="297">
        <v>0</v>
      </c>
      <c r="J248" s="83" t="s">
        <v>1175</v>
      </c>
      <c r="K248" s="84"/>
      <c r="L248" s="297">
        <v>0</v>
      </c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  <c r="GD248" s="84"/>
      <c r="GE248" s="84"/>
      <c r="GF248" s="84"/>
      <c r="GG248" s="84"/>
      <c r="GH248" s="84"/>
      <c r="GI248" s="84"/>
      <c r="GJ248" s="84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</row>
    <row r="249" spans="1:221" s="220" customFormat="1" ht="25.5">
      <c r="A249" s="209">
        <v>720</v>
      </c>
      <c r="B249" s="204">
        <v>200</v>
      </c>
      <c r="C249" s="204">
        <v>300</v>
      </c>
      <c r="D249" s="204">
        <v>200</v>
      </c>
      <c r="E249" s="206">
        <v>50</v>
      </c>
      <c r="F249" s="206"/>
      <c r="G249" s="177" t="s">
        <v>68</v>
      </c>
      <c r="H249" s="301"/>
      <c r="I249" s="297">
        <v>0</v>
      </c>
      <c r="J249" s="83" t="s">
        <v>1177</v>
      </c>
      <c r="K249" s="84"/>
      <c r="L249" s="297">
        <v>0</v>
      </c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</row>
    <row r="250" spans="1:221" s="220" customFormat="1" ht="15">
      <c r="A250" s="209">
        <v>720</v>
      </c>
      <c r="B250" s="204">
        <v>200</v>
      </c>
      <c r="C250" s="204">
        <v>300</v>
      </c>
      <c r="D250" s="204">
        <v>200</v>
      </c>
      <c r="E250" s="206">
        <v>60</v>
      </c>
      <c r="F250" s="206"/>
      <c r="G250" s="177" t="s">
        <v>69</v>
      </c>
      <c r="H250" s="301"/>
      <c r="I250" s="297">
        <v>82755</v>
      </c>
      <c r="J250" s="83" t="s">
        <v>1193</v>
      </c>
      <c r="K250" s="84"/>
      <c r="L250" s="297">
        <v>0</v>
      </c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</row>
    <row r="251" spans="1:221" s="220" customFormat="1" ht="15">
      <c r="A251" s="209">
        <v>720</v>
      </c>
      <c r="B251" s="204">
        <v>200</v>
      </c>
      <c r="C251" s="204">
        <v>300</v>
      </c>
      <c r="D251" s="204">
        <v>200</v>
      </c>
      <c r="E251" s="206">
        <v>90</v>
      </c>
      <c r="F251" s="206"/>
      <c r="G251" s="177" t="s">
        <v>70</v>
      </c>
      <c r="H251" s="301"/>
      <c r="I251" s="297">
        <v>449458</v>
      </c>
      <c r="J251" s="83" t="s">
        <v>1195</v>
      </c>
      <c r="K251" s="84"/>
      <c r="L251" s="297">
        <v>0</v>
      </c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</row>
    <row r="252" spans="1:221" s="220" customFormat="1" ht="15.75" thickBot="1">
      <c r="A252" s="222">
        <v>720</v>
      </c>
      <c r="B252" s="223">
        <v>200</v>
      </c>
      <c r="C252" s="224">
        <v>400</v>
      </c>
      <c r="D252" s="224"/>
      <c r="E252" s="224"/>
      <c r="F252" s="224"/>
      <c r="G252" s="225" t="s">
        <v>431</v>
      </c>
      <c r="H252" s="325"/>
      <c r="I252" s="332">
        <v>4895</v>
      </c>
      <c r="J252" s="176" t="s">
        <v>1198</v>
      </c>
      <c r="K252" s="84"/>
      <c r="L252" s="332">
        <v>0</v>
      </c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84"/>
      <c r="GD252" s="84"/>
      <c r="GE252" s="84"/>
      <c r="GF252" s="84"/>
      <c r="GG252" s="84"/>
      <c r="GH252" s="84"/>
      <c r="GI252" s="84"/>
      <c r="GJ252" s="84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4"/>
      <c r="HF252" s="84"/>
      <c r="HG252" s="84"/>
      <c r="HH252" s="84"/>
      <c r="HI252" s="84"/>
      <c r="HJ252" s="84"/>
      <c r="HK252" s="84"/>
      <c r="HL252" s="84"/>
      <c r="HM252" s="84"/>
    </row>
    <row r="253" spans="1:221" s="220" customFormat="1" ht="15">
      <c r="A253" s="180"/>
      <c r="B253" s="180"/>
      <c r="C253" s="180"/>
      <c r="D253" s="180"/>
      <c r="E253" s="180"/>
      <c r="F253" s="180"/>
      <c r="G253" s="276" t="s">
        <v>515</v>
      </c>
      <c r="H253" s="326">
        <f>SUM(H4:H252)</f>
        <v>542565490</v>
      </c>
      <c r="I253" s="333">
        <f>SUM(I4:I252)</f>
        <v>549247847</v>
      </c>
      <c r="J253" s="281"/>
      <c r="K253" s="84"/>
      <c r="L253" s="333">
        <f>SUM(L4:L252)</f>
        <v>268797428.90999997</v>
      </c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</row>
    <row r="254" spans="1:221" s="220" customFormat="1" ht="15">
      <c r="A254" s="180"/>
      <c r="B254" s="180"/>
      <c r="C254" s="180"/>
      <c r="D254" s="180"/>
      <c r="E254" s="180"/>
      <c r="F254" s="180"/>
      <c r="G254" s="276" t="s">
        <v>514</v>
      </c>
      <c r="H254" s="326">
        <f>'Alimentazione CE Costi'!H850</f>
        <v>542565490</v>
      </c>
      <c r="I254" s="333">
        <f>'Alimentazione CE Costi'!I850</f>
        <v>554912655.44</v>
      </c>
      <c r="J254" s="281"/>
      <c r="K254" s="84"/>
      <c r="L254" s="333">
        <f>'Alimentazione CE Costi'!L850</f>
        <v>268797428.91000015</v>
      </c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</row>
    <row r="255" spans="1:221" s="220" customFormat="1" ht="15">
      <c r="A255" s="180"/>
      <c r="B255" s="180"/>
      <c r="C255" s="180"/>
      <c r="D255" s="180"/>
      <c r="E255" s="180"/>
      <c r="F255" s="180"/>
      <c r="G255" s="276" t="s">
        <v>525</v>
      </c>
      <c r="H255" s="326">
        <f>H253-H254</f>
        <v>0</v>
      </c>
      <c r="I255" s="333">
        <f>I253-I254</f>
        <v>-5664808.440000057</v>
      </c>
      <c r="J255" s="281"/>
      <c r="K255" s="84"/>
      <c r="L255" s="333">
        <f>L253-L254</f>
        <v>0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</row>
  </sheetData>
  <sheetProtection/>
  <mergeCells count="6">
    <mergeCell ref="L2:L3"/>
    <mergeCell ref="A2:F2"/>
    <mergeCell ref="G2:G3"/>
    <mergeCell ref="H2:H3"/>
    <mergeCell ref="J2:J3"/>
    <mergeCell ref="I2:I3"/>
  </mergeCells>
  <printOptions horizontalCentered="1"/>
  <pageMargins left="0.31496062992125984" right="0.31496062992125984" top="0.3937007874015748" bottom="0.3937007874015748" header="0.1968503937007874" footer="0.1968503937007874"/>
  <pageSetup firstPageNumber="102" useFirstPageNumber="1"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72.28125" style="0" bestFit="1" customWidth="1"/>
    <col min="3" max="3" width="15.00390625" style="0" customWidth="1"/>
    <col min="4" max="4" width="14.8515625" style="0" customWidth="1"/>
  </cols>
  <sheetData>
    <row r="1" spans="1:4" ht="12.75">
      <c r="A1" s="552" t="s">
        <v>2192</v>
      </c>
      <c r="B1" s="553"/>
      <c r="C1" s="338">
        <v>2017</v>
      </c>
      <c r="D1" s="339">
        <v>2016</v>
      </c>
    </row>
    <row r="2" spans="1:4" ht="12.75">
      <c r="A2" s="340"/>
      <c r="B2" s="226"/>
      <c r="C2" s="227"/>
      <c r="D2" s="341"/>
    </row>
    <row r="3" spans="1:4" ht="12.75">
      <c r="A3" s="342" t="s">
        <v>71</v>
      </c>
      <c r="B3" s="228"/>
      <c r="C3" s="229"/>
      <c r="D3" s="343"/>
    </row>
    <row r="4" spans="1:4" ht="12.75">
      <c r="A4" s="344" t="s">
        <v>75</v>
      </c>
      <c r="B4" s="230" t="s">
        <v>76</v>
      </c>
      <c r="C4" s="231">
        <f>'Schema C.E.'!D119</f>
        <v>0</v>
      </c>
      <c r="D4" s="345">
        <f>'Schema C.E.'!E119</f>
        <v>-5664808.440000057</v>
      </c>
    </row>
    <row r="5" spans="1:4" ht="12.75">
      <c r="A5" s="344"/>
      <c r="B5" s="232" t="s">
        <v>77</v>
      </c>
      <c r="C5" s="233"/>
      <c r="D5" s="346"/>
    </row>
    <row r="6" spans="1:4" ht="12.75">
      <c r="A6" s="347" t="s">
        <v>75</v>
      </c>
      <c r="B6" s="235" t="s">
        <v>78</v>
      </c>
      <c r="C6" s="236">
        <f>'Schema C.E.'!D73</f>
        <v>9537000</v>
      </c>
      <c r="D6" s="348">
        <f>'Schema C.E.'!E73</f>
        <v>9667149</v>
      </c>
    </row>
    <row r="7" spans="1:4" ht="12.75">
      <c r="A7" s="347" t="s">
        <v>75</v>
      </c>
      <c r="B7" s="235" t="s">
        <v>79</v>
      </c>
      <c r="C7" s="236">
        <f>'Schema C.E.'!D74</f>
        <v>8564000</v>
      </c>
      <c r="D7" s="349">
        <f>'Schema C.E.'!E74</f>
        <v>8954149</v>
      </c>
    </row>
    <row r="8" spans="1:4" ht="12.75">
      <c r="A8" s="347" t="s">
        <v>75</v>
      </c>
      <c r="B8" s="235" t="s">
        <v>80</v>
      </c>
      <c r="C8" s="236">
        <f>'Schema C.E.'!D72</f>
        <v>144000</v>
      </c>
      <c r="D8" s="349">
        <f>'Schema C.E.'!E72</f>
        <v>143484</v>
      </c>
    </row>
    <row r="9" spans="1:4" ht="12.75">
      <c r="A9" s="342" t="s">
        <v>81</v>
      </c>
      <c r="B9" s="238"/>
      <c r="C9" s="239">
        <f>SUM(C6:C8)</f>
        <v>18245000</v>
      </c>
      <c r="D9" s="350">
        <f>SUM(D6:D8)</f>
        <v>18764782</v>
      </c>
    </row>
    <row r="10" spans="1:4" ht="12.75">
      <c r="A10" s="347" t="s">
        <v>72</v>
      </c>
      <c r="B10" s="235" t="s">
        <v>82</v>
      </c>
      <c r="C10" s="236">
        <f>-'Alimentazione CE Ricavi'!H193</f>
        <v>-17399000</v>
      </c>
      <c r="D10" s="349">
        <f>-'Alimentazione CE Ricavi'!I193</f>
        <v>-18288552</v>
      </c>
    </row>
    <row r="11" spans="1:4" ht="12.75">
      <c r="A11" s="347" t="s">
        <v>72</v>
      </c>
      <c r="B11" s="235" t="s">
        <v>83</v>
      </c>
      <c r="C11" s="236">
        <f>-'Alimentazione CE Ricavi'!H197</f>
        <v>-280000</v>
      </c>
      <c r="D11" s="349">
        <f>-'Alimentazione CE Ricavi'!I197</f>
        <v>-300000</v>
      </c>
    </row>
    <row r="12" spans="1:4" ht="12.75">
      <c r="A12" s="342" t="s">
        <v>453</v>
      </c>
      <c r="B12" s="238"/>
      <c r="C12" s="239">
        <f>SUM(C10:C11)</f>
        <v>-17679000</v>
      </c>
      <c r="D12" s="350">
        <f>SUM(D10:D11)</f>
        <v>-18588552</v>
      </c>
    </row>
    <row r="13" spans="1:4" ht="12.75">
      <c r="A13" s="347" t="s">
        <v>75</v>
      </c>
      <c r="B13" s="234" t="s">
        <v>454</v>
      </c>
      <c r="C13" s="236">
        <f>'Alimentazione CE Costi'!H781+'Alimentazione CE Costi'!H782</f>
        <v>150000</v>
      </c>
      <c r="D13" s="349">
        <f>'Alimentazione CE Costi'!I781+'Alimentazione CE Costi'!I782</f>
        <v>150000</v>
      </c>
    </row>
    <row r="14" spans="1:4" ht="12.75">
      <c r="A14" s="347" t="s">
        <v>72</v>
      </c>
      <c r="B14" s="235" t="s">
        <v>455</v>
      </c>
      <c r="C14" s="236">
        <v>0</v>
      </c>
      <c r="D14" s="348">
        <v>-271734</v>
      </c>
    </row>
    <row r="15" spans="1:4" ht="12.75">
      <c r="A15" s="347" t="s">
        <v>75</v>
      </c>
      <c r="B15" s="234" t="s">
        <v>456</v>
      </c>
      <c r="C15" s="237">
        <f>+'Alimentazione CE Costi'!H442+'Alimentazione CE Costi'!H459+'Alimentazione CE Costi'!H474+'Alimentazione CE Costi'!H484+'Alimentazione CE Costi'!H497+'Alimentazione CE Costi'!H508+'Alimentazione CE Costi'!H521+'Alimentazione CE Costi'!H531+'Alimentazione CE Costi'!H544+'Alimentazione CE Costi'!H555+'Alimentazione CE Costi'!H568+'Alimentazione CE Costi'!H578+'Alimentazione CE Costi'!H591+'Alimentazione CE Costi'!H602+'Alimentazione CE Costi'!H615+'Alimentazione CE Costi'!H625+'Alimentazione CE Costi'!H638+'Alimentazione CE Costi'!H649</f>
        <v>0</v>
      </c>
      <c r="D15" s="349">
        <f>+'Alimentazione CE Costi'!I442+'Alimentazione CE Costi'!I459+'Alimentazione CE Costi'!I474+'Alimentazione CE Costi'!I484+'Alimentazione CE Costi'!I497+'Alimentazione CE Costi'!I508+'Alimentazione CE Costi'!I521+'Alimentazione CE Costi'!I531+'Alimentazione CE Costi'!I544+'Alimentazione CE Costi'!I555+'Alimentazione CE Costi'!I568+'Alimentazione CE Costi'!I578+'Alimentazione CE Costi'!I591+'Alimentazione CE Costi'!I602+'Alimentazione CE Costi'!I615+'Alimentazione CE Costi'!I625+'Alimentazione CE Costi'!I638+'Alimentazione CE Costi'!I649</f>
        <v>0</v>
      </c>
    </row>
    <row r="16" spans="1:4" ht="12.75">
      <c r="A16" s="347" t="s">
        <v>72</v>
      </c>
      <c r="B16" s="235" t="s">
        <v>457</v>
      </c>
      <c r="C16" s="236"/>
      <c r="D16" s="348"/>
    </row>
    <row r="17" spans="1:4" ht="12.75">
      <c r="A17" s="342" t="s">
        <v>458</v>
      </c>
      <c r="B17" s="238"/>
      <c r="C17" s="239">
        <f>SUM(C13:C16)</f>
        <v>150000</v>
      </c>
      <c r="D17" s="350">
        <f>SUM(D13:D16)</f>
        <v>-121734</v>
      </c>
    </row>
    <row r="18" spans="1:4" ht="12.75">
      <c r="A18" s="347" t="s">
        <v>590</v>
      </c>
      <c r="B18" s="235" t="s">
        <v>459</v>
      </c>
      <c r="C18" s="236">
        <f>+'Alimentazione CE Costi'!H704+'Alimentazione CE Costi'!H705+'Alimentazione CE Costi'!H706+'Alimentazione CE Costi'!H707+'Alimentazione CE Costi'!H709+'Alimentazione CE Costi'!H710+'Alimentazione CE Costi'!H711+'Alimentazione CE Costi'!H712+'Alimentazione CE Costi'!H713+'Alimentazione CE Costi'!H714+'Alimentazione CE Costi'!H715+'Alimentazione CE Costi'!H716+'Alimentazione CE Costi'!H717+'Alimentazione CE Costi'!H718</f>
        <v>0</v>
      </c>
      <c r="D18" s="348">
        <f>+'Alimentazione CE Costi'!I704+'Alimentazione CE Costi'!I705+'Alimentazione CE Costi'!I706+'Alimentazione CE Costi'!I707+'Alimentazione CE Costi'!I709+'Alimentazione CE Costi'!I710+'Alimentazione CE Costi'!I711+'Alimentazione CE Costi'!I712+'Alimentazione CE Costi'!I713+'Alimentazione CE Costi'!I714+'Alimentazione CE Costi'!I715+'Alimentazione CE Costi'!I716+'Alimentazione CE Costi'!I717+'Alimentazione CE Costi'!I718</f>
        <v>0</v>
      </c>
    </row>
    <row r="19" spans="1:4" ht="12.75">
      <c r="A19" s="347" t="s">
        <v>75</v>
      </c>
      <c r="B19" s="234" t="s">
        <v>460</v>
      </c>
      <c r="C19" s="348">
        <f>+'Alimentazione CE Costi'!H720+'Alimentazione CE Costi'!H721+'Alimentazione CE Costi'!H722+'Alimentazione CE Costi'!H723+'Alimentazione CE Costi'!H724+'Alimentazione CE Costi'!H725+'Alimentazione CE Costi'!H726+'Alimentazione CE Costi'!H727+'Alimentazione CE Costi'!H728+'Alimentazione CE Costi'!H729+'Alimentazione CE Costi'!H730+'Alimentazione CE Costi'!H731+'Alimentazione CE Costi'!H732+'Alimentazione CE Costi'!H733+'Alimentazione CE Costi'!H734+'Alimentazione CE Costi'!H735+'Alimentazione CE Costi'!H736+'Alimentazione CE Costi'!H737+'Alimentazione CE Costi'!H738+'Alimentazione CE Costi'!H739+'Alimentazione CE Costi'!H740+'Alimentazione CE Costi'!H741+'Alimentazione CE Costi'!H742+'Alimentazione CE Costi'!H743+'Alimentazione CE Costi'!H744+'Alimentazione CE Costi'!H745+'Alimentazione CE Costi'!H746+'Alimentazione CE Costi'!H747+'Alimentazione CE Costi'!H748+'Alimentazione CE Costi'!H749+'Alimentazione CE Costi'!H750+'Alimentazione CE Costi'!H751+'Alimentazione CE Costi'!H752+'Alimentazione CE Costi'!H753+'Alimentazione CE Costi'!H754+'Alimentazione CE Costi'!H755+'Alimentazione CE Costi'!H756+'Alimentazione CE Costi'!H757+'Alimentazione CE Costi'!H758+'Alimentazione CE Costi'!H759+'Alimentazione CE Costi'!H760+'Alimentazione CE Costi'!H761+'Alimentazione CE Costi'!H762+'Alimentazione CE Costi'!H763+'Alimentazione CE Costi'!H764+'Alimentazione CE Costi'!H765+'Alimentazione CE Costi'!H766</f>
        <v>0</v>
      </c>
      <c r="D19" s="348">
        <f>+'Alimentazione CE Costi'!I720+'Alimentazione CE Costi'!I721+'Alimentazione CE Costi'!I722+'Alimentazione CE Costi'!I723+'Alimentazione CE Costi'!I724+'Alimentazione CE Costi'!I725+'Alimentazione CE Costi'!I726+'Alimentazione CE Costi'!I727+'Alimentazione CE Costi'!I728+'Alimentazione CE Costi'!I729+'Alimentazione CE Costi'!I730+'Alimentazione CE Costi'!I731+'Alimentazione CE Costi'!I732+'Alimentazione CE Costi'!I733+'Alimentazione CE Costi'!I734+'Alimentazione CE Costi'!I735+'Alimentazione CE Costi'!I736+'Alimentazione CE Costi'!I737+'Alimentazione CE Costi'!I738+'Alimentazione CE Costi'!I739+'Alimentazione CE Costi'!I740+'Alimentazione CE Costi'!I741+'Alimentazione CE Costi'!I742+'Alimentazione CE Costi'!I743+'Alimentazione CE Costi'!I744+'Alimentazione CE Costi'!I745+'Alimentazione CE Costi'!I746+'Alimentazione CE Costi'!I747+'Alimentazione CE Costi'!I748+'Alimentazione CE Costi'!I749+'Alimentazione CE Costi'!I750+'Alimentazione CE Costi'!I751+'Alimentazione CE Costi'!I752+'Alimentazione CE Costi'!I753+'Alimentazione CE Costi'!I754+'Alimentazione CE Costi'!I755+'Alimentazione CE Costi'!I756+'Alimentazione CE Costi'!I757+'Alimentazione CE Costi'!I758+'Alimentazione CE Costi'!I759+'Alimentazione CE Costi'!I760+'Alimentazione CE Costi'!I761+'Alimentazione CE Costi'!I762+'Alimentazione CE Costi'!I763+'Alimentazione CE Costi'!I764+'Alimentazione CE Costi'!I765+'Alimentazione CE Costi'!I766</f>
        <v>0</v>
      </c>
    </row>
    <row r="20" spans="1:4" ht="12.75">
      <c r="A20" s="351" t="s">
        <v>72</v>
      </c>
      <c r="B20" s="240" t="s">
        <v>461</v>
      </c>
      <c r="C20" s="236"/>
      <c r="D20" s="348"/>
    </row>
    <row r="21" spans="1:4" ht="12.75">
      <c r="A21" s="342" t="s">
        <v>462</v>
      </c>
      <c r="B21" s="238"/>
      <c r="C21" s="239">
        <f>SUM(C19:C20)</f>
        <v>0</v>
      </c>
      <c r="D21" s="350">
        <f>SUM(D19:D20)</f>
        <v>0</v>
      </c>
    </row>
    <row r="22" spans="1:4" ht="12.75">
      <c r="A22" s="347" t="s">
        <v>75</v>
      </c>
      <c r="B22" s="234" t="s">
        <v>463</v>
      </c>
      <c r="C22" s="237">
        <f>+'Schema C.E.'!D80+'Schema C.E.'!D82+'Schema C.E.'!D83</f>
        <v>450000</v>
      </c>
      <c r="D22" s="349">
        <f>+'Schema C.E.'!E80+'Schema C.E.'!E82+'Schema C.E.'!E83</f>
        <v>657205</v>
      </c>
    </row>
    <row r="23" spans="1:4" ht="12.75">
      <c r="A23" s="347" t="s">
        <v>72</v>
      </c>
      <c r="B23" s="235" t="s">
        <v>73</v>
      </c>
      <c r="C23" s="236">
        <v>0</v>
      </c>
      <c r="D23" s="348">
        <v>0</v>
      </c>
    </row>
    <row r="24" spans="1:4" ht="12.75">
      <c r="A24" s="342" t="s">
        <v>464</v>
      </c>
      <c r="B24" s="238"/>
      <c r="C24" s="239">
        <f>SUM(C22:C23)</f>
        <v>450000</v>
      </c>
      <c r="D24" s="350">
        <f>SUM(D22:D23)</f>
        <v>657205</v>
      </c>
    </row>
    <row r="25" spans="1:4" ht="12.75">
      <c r="A25" s="352" t="s">
        <v>74</v>
      </c>
      <c r="B25" s="241"/>
      <c r="C25" s="242">
        <f>C4+C9+C12-C17-C21-C24</f>
        <v>-34000</v>
      </c>
      <c r="D25" s="353">
        <f>D4+D9+D12-D17-D21-D24</f>
        <v>-6024049.440000057</v>
      </c>
    </row>
    <row r="26" spans="1:4" ht="15">
      <c r="A26" s="354"/>
      <c r="B26" s="243"/>
      <c r="C26" s="243"/>
      <c r="D26" s="349"/>
    </row>
    <row r="27" spans="1:6" ht="12.75">
      <c r="A27" s="352" t="s">
        <v>161</v>
      </c>
      <c r="B27" s="241"/>
      <c r="C27" s="242">
        <v>4000000</v>
      </c>
      <c r="D27" s="353">
        <v>4000000</v>
      </c>
      <c r="F27" s="363"/>
    </row>
    <row r="28" spans="1:4" ht="15">
      <c r="A28" s="354"/>
      <c r="B28" s="243"/>
      <c r="C28" s="243"/>
      <c r="D28" s="355"/>
    </row>
    <row r="29" spans="1:4" ht="12.75">
      <c r="A29" s="352" t="s">
        <v>488</v>
      </c>
      <c r="B29" s="241"/>
      <c r="C29" s="242">
        <v>3750000</v>
      </c>
      <c r="D29" s="353">
        <v>8100000</v>
      </c>
    </row>
    <row r="30" spans="1:4" ht="15">
      <c r="A30" s="354"/>
      <c r="B30" s="243"/>
      <c r="C30" s="243"/>
      <c r="D30" s="355"/>
    </row>
    <row r="31" spans="1:4" ht="12.75">
      <c r="A31" s="352" t="s">
        <v>1080</v>
      </c>
      <c r="B31" s="241"/>
      <c r="C31" s="242">
        <v>0</v>
      </c>
      <c r="D31" s="353"/>
    </row>
    <row r="32" spans="1:4" ht="12.75">
      <c r="A32" s="356"/>
      <c r="B32" s="244"/>
      <c r="C32" s="245"/>
      <c r="D32" s="357"/>
    </row>
    <row r="33" spans="1:4" ht="12.75">
      <c r="A33" s="358" t="s">
        <v>1081</v>
      </c>
      <c r="B33" s="359"/>
      <c r="C33" s="360">
        <f>C27+C29+C31</f>
        <v>7750000</v>
      </c>
      <c r="D33" s="361">
        <f>D27+D29+D31</f>
        <v>12100000</v>
      </c>
    </row>
  </sheetData>
  <sheetProtection/>
  <mergeCells count="1">
    <mergeCell ref="A1:B1"/>
  </mergeCells>
  <printOptions horizontalCentered="1" verticalCentered="1"/>
  <pageMargins left="0.2362204724409449" right="0.31496062992125984" top="0.7874015748031497" bottom="0.984251968503937" header="0.31496062992125984" footer="0.5905511811023623"/>
  <pageSetup firstPageNumber="10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Visintin Roberto</dc:creator>
  <cp:keywords/>
  <dc:description/>
  <cp:lastModifiedBy>Irmi Lorenzo</cp:lastModifiedBy>
  <cp:lastPrinted>2016-12-28T09:56:22Z</cp:lastPrinted>
  <dcterms:created xsi:type="dcterms:W3CDTF">2001-05-28T09:29:23Z</dcterms:created>
  <dcterms:modified xsi:type="dcterms:W3CDTF">2017-01-31T12:07:39Z</dcterms:modified>
  <cp:category/>
  <cp:version/>
  <cp:contentType/>
  <cp:contentStatus/>
</cp:coreProperties>
</file>